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030"/>
  <workbookPr showInkAnnotation="0" autoCompressPictures="0"/>
  <bookViews>
    <workbookView xWindow="2140" yWindow="1480" windowWidth="25600" windowHeight="15480" tabRatio="500"/>
  </bookViews>
  <sheets>
    <sheet name="Sheet1" sheetId="1" r:id="rId1"/>
  </sheets>
  <externalReferences>
    <externalReference r:id="rId2"/>
  </externalReference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9" i="1" l="1"/>
  <c r="K8" i="1"/>
  <c r="K7" i="1"/>
  <c r="K5" i="1"/>
  <c r="K4" i="1"/>
  <c r="K3" i="1"/>
  <c r="J9" i="1"/>
  <c r="J8" i="1"/>
  <c r="J7" i="1"/>
  <c r="J5" i="1"/>
  <c r="J4" i="1"/>
  <c r="G8" i="1"/>
  <c r="G9" i="1"/>
  <c r="F8" i="1"/>
  <c r="F9" i="1"/>
  <c r="E8" i="1"/>
  <c r="E9" i="1"/>
  <c r="D8" i="1"/>
  <c r="D9" i="1"/>
  <c r="E7" i="1"/>
  <c r="D7" i="1"/>
  <c r="G5" i="1"/>
  <c r="F5" i="1"/>
  <c r="E5" i="1"/>
  <c r="D5" i="1"/>
  <c r="C5" i="1"/>
  <c r="B5" i="1"/>
  <c r="G4" i="1"/>
  <c r="F4" i="1"/>
  <c r="E4" i="1"/>
  <c r="D4" i="1"/>
  <c r="C4" i="1"/>
  <c r="B4" i="1"/>
  <c r="H3" i="1"/>
  <c r="I3" i="1"/>
  <c r="J3" i="1"/>
  <c r="L3" i="1"/>
  <c r="H4" i="1"/>
  <c r="L4" i="1"/>
  <c r="H5" i="1"/>
  <c r="L5" i="1"/>
  <c r="L6" i="1"/>
  <c r="J10" i="1"/>
  <c r="K10" i="1"/>
  <c r="L10" i="1"/>
  <c r="L11" i="1"/>
  <c r="K6" i="1"/>
  <c r="K11" i="1"/>
  <c r="M11" i="1"/>
  <c r="J6" i="1"/>
  <c r="J11" i="1"/>
  <c r="I4" i="1"/>
  <c r="I5" i="1"/>
  <c r="I6" i="1"/>
  <c r="I7" i="1"/>
  <c r="I8" i="1"/>
  <c r="I9" i="1"/>
  <c r="I10" i="1"/>
  <c r="I11" i="1"/>
  <c r="H6" i="1"/>
  <c r="H10" i="1"/>
  <c r="H11" i="1"/>
  <c r="G6" i="1"/>
  <c r="G10" i="1"/>
  <c r="G11" i="1"/>
  <c r="F6" i="1"/>
  <c r="F10" i="1"/>
  <c r="F11" i="1"/>
  <c r="E6" i="1"/>
  <c r="E10" i="1"/>
  <c r="E11" i="1"/>
  <c r="D6" i="1"/>
  <c r="D10" i="1"/>
  <c r="D11" i="1"/>
  <c r="C6" i="1"/>
  <c r="C10" i="1"/>
  <c r="C11" i="1"/>
  <c r="B6" i="1"/>
  <c r="B10" i="1"/>
  <c r="B11" i="1"/>
  <c r="M10" i="1"/>
  <c r="L9" i="1"/>
  <c r="M9" i="1"/>
  <c r="L8" i="1"/>
  <c r="M8" i="1"/>
  <c r="L7" i="1"/>
  <c r="M7" i="1"/>
  <c r="M6" i="1"/>
  <c r="M5" i="1"/>
  <c r="M4" i="1"/>
  <c r="M3" i="1"/>
</calcChain>
</file>

<file path=xl/sharedStrings.xml><?xml version="1.0" encoding="utf-8"?>
<sst xmlns="http://schemas.openxmlformats.org/spreadsheetml/2006/main" count="35" uniqueCount="30">
  <si>
    <t>February - iTunes (Orchard, IODA &amp; IRIS)</t>
  </si>
  <si>
    <t>iTunes</t>
  </si>
  <si>
    <t>December</t>
  </si>
  <si>
    <t>January</t>
  </si>
  <si>
    <t>Week 1</t>
  </si>
  <si>
    <t>Week 2</t>
  </si>
  <si>
    <t>Week 3</t>
  </si>
  <si>
    <t>Week 4</t>
  </si>
  <si>
    <t>Week 5</t>
  </si>
  <si>
    <t>Month to Date</t>
  </si>
  <si>
    <t>Month Projection</t>
  </si>
  <si>
    <t>Month Plan</t>
  </si>
  <si>
    <t>Variance to Plan ($)</t>
  </si>
  <si>
    <t>Variance to Plan (%)</t>
  </si>
  <si>
    <t>North America</t>
  </si>
  <si>
    <t>Europe</t>
  </si>
  <si>
    <t>ROW</t>
  </si>
  <si>
    <t>Audio Total</t>
  </si>
  <si>
    <t>Music Video</t>
  </si>
  <si>
    <t>TV Show</t>
  </si>
  <si>
    <t>Movie</t>
  </si>
  <si>
    <t>Video Total</t>
  </si>
  <si>
    <t>iTunes Total</t>
  </si>
  <si>
    <t>^^^ Difference of (J - K)</t>
  </si>
  <si>
    <t>^^^^ 
Sum of (Week 1 : Week 5)</t>
  </si>
  <si>
    <t>^^^^
HARD CODED</t>
  </si>
  <si>
    <t>^^^^
Ratio of 
(J-K) / K</t>
  </si>
  <si>
    <t xml:space="preserve">^^^
Column I / (number of days past) * (total days in month) </t>
  </si>
  <si>
    <t>^^^^ 
Historical from fact_sales</t>
  </si>
  <si>
    <t>^^^^ 
Historical from fact_analytics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</si>
</sst>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11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1"/>
      <color indexed="8"/>
      <name val="Calibri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38"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26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71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3" fillId="0" borderId="11" xfId="0" applyFont="1" applyBorder="1"/>
    <xf numFmtId="164" fontId="5" fillId="3" borderId="12" xfId="0" applyNumberFormat="1" applyFont="1" applyFill="1" applyBorder="1"/>
    <xf numFmtId="164" fontId="5" fillId="0" borderId="13" xfId="1" applyNumberFormat="1" applyFont="1" applyBorder="1"/>
    <xf numFmtId="164" fontId="5" fillId="0" borderId="14" xfId="0" applyNumberFormat="1" applyFont="1" applyBorder="1"/>
    <xf numFmtId="164" fontId="5" fillId="0" borderId="15" xfId="1" applyNumberFormat="1" applyFont="1" applyBorder="1"/>
    <xf numFmtId="164" fontId="5" fillId="0" borderId="16" xfId="3" applyNumberFormat="1" applyFont="1" applyFill="1" applyBorder="1" applyAlignment="1"/>
    <xf numFmtId="164" fontId="7" fillId="0" borderId="17" xfId="1" applyNumberFormat="1" applyFont="1" applyFill="1" applyBorder="1"/>
    <xf numFmtId="9" fontId="5" fillId="0" borderId="18" xfId="2" applyFont="1" applyFill="1" applyBorder="1" applyAlignment="1">
      <alignment horizontal="center"/>
    </xf>
    <xf numFmtId="0" fontId="3" fillId="0" borderId="19" xfId="0" applyFont="1" applyBorder="1"/>
    <xf numFmtId="164" fontId="5" fillId="3" borderId="20" xfId="0" applyNumberFormat="1" applyFont="1" applyFill="1" applyBorder="1"/>
    <xf numFmtId="164" fontId="5" fillId="3" borderId="21" xfId="0" applyNumberFormat="1" applyFont="1" applyFill="1" applyBorder="1"/>
    <xf numFmtId="164" fontId="5" fillId="0" borderId="22" xfId="1" applyNumberFormat="1" applyFont="1" applyBorder="1"/>
    <xf numFmtId="164" fontId="5" fillId="0" borderId="23" xfId="0" applyNumberFormat="1" applyFont="1" applyBorder="1"/>
    <xf numFmtId="164" fontId="7" fillId="0" borderId="15" xfId="1" applyNumberFormat="1" applyFont="1" applyFill="1" applyBorder="1"/>
    <xf numFmtId="9" fontId="5" fillId="0" borderId="24" xfId="2" applyFont="1" applyFill="1" applyBorder="1" applyAlignment="1">
      <alignment horizontal="center"/>
    </xf>
    <xf numFmtId="0" fontId="3" fillId="0" borderId="25" xfId="0" applyFont="1" applyBorder="1"/>
    <xf numFmtId="164" fontId="5" fillId="0" borderId="26" xfId="1" applyNumberFormat="1" applyFont="1" applyBorder="1"/>
    <xf numFmtId="164" fontId="5" fillId="0" borderId="27" xfId="0" applyNumberFormat="1" applyFont="1" applyBorder="1"/>
    <xf numFmtId="164" fontId="7" fillId="0" borderId="28" xfId="1" applyNumberFormat="1" applyFont="1" applyFill="1" applyBorder="1"/>
    <xf numFmtId="9" fontId="5" fillId="0" borderId="29" xfId="2" applyFont="1" applyFill="1" applyBorder="1" applyAlignment="1">
      <alignment horizontal="center"/>
    </xf>
    <xf numFmtId="0" fontId="3" fillId="0" borderId="3" xfId="0" applyFont="1" applyBorder="1" applyAlignment="1">
      <alignment horizontal="right"/>
    </xf>
    <xf numFmtId="164" fontId="4" fillId="3" borderId="4" xfId="0" applyNumberFormat="1" applyFont="1" applyFill="1" applyBorder="1"/>
    <xf numFmtId="164" fontId="4" fillId="3" borderId="30" xfId="0" applyNumberFormat="1" applyFont="1" applyFill="1" applyBorder="1"/>
    <xf numFmtId="164" fontId="4" fillId="0" borderId="31" xfId="0" applyNumberFormat="1" applyFont="1" applyFill="1" applyBorder="1"/>
    <xf numFmtId="164" fontId="4" fillId="0" borderId="4" xfId="0" applyNumberFormat="1" applyFont="1" applyFill="1" applyBorder="1"/>
    <xf numFmtId="9" fontId="4" fillId="0" borderId="4" xfId="2" applyFont="1" applyFill="1" applyBorder="1" applyAlignment="1">
      <alignment horizontal="center"/>
    </xf>
    <xf numFmtId="0" fontId="3" fillId="0" borderId="32" xfId="0" applyFont="1" applyBorder="1"/>
    <xf numFmtId="164" fontId="5" fillId="3" borderId="17" xfId="0" applyNumberFormat="1" applyFont="1" applyFill="1" applyBorder="1"/>
    <xf numFmtId="164" fontId="5" fillId="0" borderId="33" xfId="1" applyNumberFormat="1" applyFont="1" applyBorder="1"/>
    <xf numFmtId="164" fontId="5" fillId="0" borderId="17" xfId="0" applyNumberFormat="1" applyFont="1" applyBorder="1"/>
    <xf numFmtId="164" fontId="7" fillId="0" borderId="34" xfId="1" applyNumberFormat="1" applyFont="1" applyFill="1" applyBorder="1"/>
    <xf numFmtId="9" fontId="5" fillId="0" borderId="35" xfId="2" applyFont="1" applyFill="1" applyBorder="1" applyAlignment="1">
      <alignment horizontal="center"/>
    </xf>
    <xf numFmtId="164" fontId="5" fillId="3" borderId="34" xfId="0" applyNumberFormat="1" applyFont="1" applyFill="1" applyBorder="1"/>
    <xf numFmtId="164" fontId="5" fillId="0" borderId="28" xfId="1" applyNumberFormat="1" applyFont="1" applyBorder="1"/>
    <xf numFmtId="164" fontId="5" fillId="0" borderId="34" xfId="0" applyNumberFormat="1" applyFont="1" applyBorder="1"/>
    <xf numFmtId="0" fontId="3" fillId="0" borderId="36" xfId="0" applyFont="1" applyBorder="1"/>
    <xf numFmtId="164" fontId="5" fillId="3" borderId="15" xfId="0" applyNumberFormat="1" applyFont="1" applyFill="1" applyBorder="1"/>
    <xf numFmtId="164" fontId="5" fillId="0" borderId="15" xfId="0" applyNumberFormat="1" applyFont="1" applyBorder="1"/>
    <xf numFmtId="0" fontId="3" fillId="0" borderId="3" xfId="0" applyFont="1" applyFill="1" applyBorder="1" applyAlignment="1">
      <alignment horizontal="right"/>
    </xf>
    <xf numFmtId="164" fontId="4" fillId="0" borderId="6" xfId="0" applyNumberFormat="1" applyFont="1" applyBorder="1"/>
    <xf numFmtId="164" fontId="4" fillId="0" borderId="7" xfId="0" applyNumberFormat="1" applyFont="1" applyBorder="1"/>
    <xf numFmtId="164" fontId="4" fillId="0" borderId="9" xfId="0" applyNumberFormat="1" applyFont="1" applyBorder="1"/>
    <xf numFmtId="164" fontId="4" fillId="0" borderId="4" xfId="0" applyNumberFormat="1" applyFont="1" applyBorder="1"/>
    <xf numFmtId="164" fontId="8" fillId="0" borderId="7" xfId="1" applyNumberFormat="1" applyFont="1" applyFill="1" applyBorder="1"/>
    <xf numFmtId="9" fontId="4" fillId="0" borderId="10" xfId="2" applyFont="1" applyFill="1" applyBorder="1" applyAlignment="1">
      <alignment horizontal="center"/>
    </xf>
    <xf numFmtId="0" fontId="3" fillId="0" borderId="1" xfId="0" applyFont="1" applyBorder="1" applyAlignment="1">
      <alignment horizontal="right"/>
    </xf>
    <xf numFmtId="164" fontId="3" fillId="3" borderId="30" xfId="0" applyNumberFormat="1" applyFont="1" applyFill="1" applyBorder="1"/>
    <xf numFmtId="9" fontId="3" fillId="0" borderId="37" xfId="2" applyNumberFormat="1" applyFont="1" applyFill="1" applyBorder="1" applyAlignment="1">
      <alignment horizontal="center"/>
    </xf>
    <xf numFmtId="44" fontId="5" fillId="0" borderId="15" xfId="1" applyNumberFormat="1" applyFont="1" applyBorder="1"/>
    <xf numFmtId="0" fontId="0" fillId="0" borderId="0" xfId="0" applyAlignment="1">
      <alignment wrapText="1"/>
    </xf>
    <xf numFmtId="0" fontId="3" fillId="0" borderId="0" xfId="0" applyFont="1" applyBorder="1" applyAlignment="1">
      <alignment horizontal="left" vertical="center" wrapText="1"/>
    </xf>
    <xf numFmtId="164" fontId="3" fillId="0" borderId="0" xfId="0" applyNumberFormat="1" applyFont="1" applyFill="1" applyBorder="1" applyAlignment="1">
      <alignment vertical="center" wrapText="1"/>
    </xf>
    <xf numFmtId="9" fontId="3" fillId="0" borderId="0" xfId="2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44" fontId="3" fillId="0" borderId="0" xfId="0" applyNumberFormat="1" applyFont="1" applyFill="1" applyBorder="1" applyAlignment="1">
      <alignment vertical="center" wrapText="1"/>
    </xf>
    <xf numFmtId="164" fontId="5" fillId="0" borderId="0" xfId="1" applyNumberFormat="1" applyFont="1" applyBorder="1" applyAlignment="1">
      <alignment vertical="center" wrapText="1"/>
    </xf>
    <xf numFmtId="164" fontId="3" fillId="5" borderId="0" xfId="0" applyNumberFormat="1" applyFont="1" applyFill="1" applyBorder="1" applyAlignment="1">
      <alignment horizontal="center" vertical="center" wrapText="1"/>
    </xf>
    <xf numFmtId="164" fontId="3" fillId="6" borderId="0" xfId="0" applyNumberFormat="1" applyFont="1" applyFill="1" applyBorder="1" applyAlignment="1">
      <alignment horizontal="center" vertical="center" wrapText="1"/>
    </xf>
    <xf numFmtId="164" fontId="3" fillId="7" borderId="0" xfId="0" applyNumberFormat="1" applyFont="1" applyFill="1" applyBorder="1" applyAlignment="1">
      <alignment horizontal="center" vertical="center" wrapText="1"/>
    </xf>
    <xf numFmtId="9" fontId="3" fillId="7" borderId="0" xfId="2" applyNumberFormat="1" applyFont="1" applyFill="1" applyBorder="1" applyAlignment="1">
      <alignment horizontal="center" vertical="center" wrapText="1"/>
    </xf>
  </cellXfs>
  <cellStyles count="26">
    <cellStyle name="Currency" xfId="1" builtinId="4"/>
    <cellStyle name="Currency 4 2" xfId="3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Normal" xfId="0" builtinId="0"/>
    <cellStyle name="Percent" xfId="2" builtinId="5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saporta/git/orch/out/MgmtReport/Mgmt-Weekly_Report_Feb_14_week3_DATA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ummary"/>
      <sheetName val="tracks added"/>
      <sheetName val="top lists"/>
      <sheetName val="hidden titles"/>
      <sheetName val="Orch + IODA iTunes Details"/>
      <sheetName val="iTunes Hidden Labels Summary"/>
      <sheetName val="Orch Weekly Mgmt"/>
      <sheetName val="IODA Weekly iTunes"/>
      <sheetName val="IRIS iTunes"/>
      <sheetName val="Orch iTunes data"/>
      <sheetName val="IODA iTunes data"/>
      <sheetName val="IRIS iTunes data"/>
      <sheetName val="Deezer"/>
      <sheetName val="Youtube"/>
      <sheetName val="Spotify"/>
      <sheetName val="Amazon"/>
      <sheetName val="Cricket"/>
      <sheetName val="reference"/>
      <sheetName val="explanation of DEC projection"/>
      <sheetName val="hidden titles_data"/>
      <sheetName val="itunessales"/>
      <sheetName val="IRIS"/>
      <sheetName val="TVT"/>
      <sheetName val="amazondata"/>
      <sheetName val="spotifydata"/>
      <sheetName val="deezerdata"/>
      <sheetName val="cricketdata"/>
    </sheetNames>
    <sheetDataSet>
      <sheetData sheetId="0"/>
      <sheetData sheetId="1"/>
      <sheetData sheetId="2"/>
      <sheetData sheetId="3"/>
      <sheetData sheetId="4">
        <row r="8">
          <cell r="F8">
            <v>0</v>
          </cell>
        </row>
        <row r="9">
          <cell r="F9">
            <v>0</v>
          </cell>
        </row>
        <row r="14">
          <cell r="F14">
            <v>0</v>
          </cell>
        </row>
        <row r="18">
          <cell r="F18">
            <v>0</v>
          </cell>
        </row>
        <row r="22">
          <cell r="F22">
            <v>0</v>
          </cell>
        </row>
        <row r="27">
          <cell r="F27">
            <v>0</v>
          </cell>
        </row>
        <row r="30">
          <cell r="F30">
            <v>0</v>
          </cell>
        </row>
        <row r="31">
          <cell r="F31">
            <v>0</v>
          </cell>
        </row>
        <row r="34">
          <cell r="F34">
            <v>0</v>
          </cell>
        </row>
        <row r="35">
          <cell r="F35">
            <v>0</v>
          </cell>
        </row>
        <row r="36">
          <cell r="F36">
            <v>0</v>
          </cell>
        </row>
        <row r="49">
          <cell r="F49">
            <v>0</v>
          </cell>
        </row>
        <row r="67">
          <cell r="F67">
            <v>0</v>
          </cell>
        </row>
        <row r="81">
          <cell r="F81">
            <v>0</v>
          </cell>
        </row>
      </sheetData>
      <sheetData sheetId="5"/>
      <sheetData sheetId="6">
        <row r="4">
          <cell r="F4">
            <v>0</v>
          </cell>
        </row>
      </sheetData>
      <sheetData sheetId="7">
        <row r="4">
          <cell r="F4">
            <v>0</v>
          </cell>
        </row>
      </sheetData>
      <sheetData sheetId="8">
        <row r="4">
          <cell r="F4">
            <v>0</v>
          </cell>
        </row>
        <row r="8">
          <cell r="F8">
            <v>0</v>
          </cell>
        </row>
        <row r="9">
          <cell r="F9">
            <v>0</v>
          </cell>
        </row>
        <row r="14">
          <cell r="F14">
            <v>0</v>
          </cell>
        </row>
        <row r="18">
          <cell r="F18">
            <v>0</v>
          </cell>
        </row>
        <row r="22">
          <cell r="F22">
            <v>0</v>
          </cell>
        </row>
        <row r="27">
          <cell r="F27">
            <v>0</v>
          </cell>
        </row>
        <row r="30">
          <cell r="F30">
            <v>0</v>
          </cell>
        </row>
        <row r="31">
          <cell r="F31">
            <v>0</v>
          </cell>
        </row>
        <row r="34">
          <cell r="F34">
            <v>0</v>
          </cell>
        </row>
        <row r="35">
          <cell r="F35">
            <v>0</v>
          </cell>
        </row>
        <row r="36">
          <cell r="F36">
            <v>0</v>
          </cell>
        </row>
        <row r="49">
          <cell r="F49">
            <v>0</v>
          </cell>
        </row>
        <row r="67">
          <cell r="F67">
            <v>0</v>
          </cell>
        </row>
        <row r="81">
          <cell r="F81">
            <v>0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tabSelected="1" workbookViewId="0">
      <selection activeCell="J4" sqref="J4"/>
    </sheetView>
  </sheetViews>
  <sheetFormatPr baseColWidth="10" defaultRowHeight="15" x14ac:dyDescent="0"/>
  <cols>
    <col min="2" max="13" width="12.83203125" customWidth="1"/>
  </cols>
  <sheetData>
    <row r="1" spans="1:13" ht="16" thickBo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23" thickBot="1">
      <c r="A2" s="3" t="s">
        <v>1</v>
      </c>
      <c r="B2" s="4" t="s">
        <v>2</v>
      </c>
      <c r="C2" s="5" t="s">
        <v>3</v>
      </c>
      <c r="D2" s="6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8" t="s">
        <v>10</v>
      </c>
      <c r="K2" s="9" t="s">
        <v>11</v>
      </c>
      <c r="L2" s="7" t="s">
        <v>12</v>
      </c>
      <c r="M2" s="10" t="s">
        <v>13</v>
      </c>
    </row>
    <row r="3" spans="1:13">
      <c r="A3" s="11" t="s">
        <v>14</v>
      </c>
      <c r="B3" s="12">
        <v>1000</v>
      </c>
      <c r="C3" s="12">
        <v>1100</v>
      </c>
      <c r="D3" s="13">
        <v>250</v>
      </c>
      <c r="E3" s="13">
        <v>240</v>
      </c>
      <c r="F3" s="13">
        <v>260</v>
      </c>
      <c r="G3" s="13"/>
      <c r="H3" s="13">
        <f>'[1]IODA Weekly iTunes'!F4+'[1]Orch Weekly Mgmt'!F4+'[1]IRIS iTunes'!F4</f>
        <v>0</v>
      </c>
      <c r="I3" s="14">
        <f>SUM($D3:$H3)</f>
        <v>750</v>
      </c>
      <c r="J3" s="59">
        <f>I3/28*31</f>
        <v>830.35714285714278</v>
      </c>
      <c r="K3" s="16">
        <f>C3*1.1</f>
        <v>1210</v>
      </c>
      <c r="L3" s="17">
        <f>$J3-$K3</f>
        <v>-379.64285714285722</v>
      </c>
      <c r="M3" s="18">
        <f>L3/K3</f>
        <v>-0.31375442739079107</v>
      </c>
    </row>
    <row r="4" spans="1:13">
      <c r="A4" s="19" t="s">
        <v>15</v>
      </c>
      <c r="B4" s="20">
        <f>B3+10</f>
        <v>1010</v>
      </c>
      <c r="C4" s="21">
        <f>C3-20</f>
        <v>1080</v>
      </c>
      <c r="D4" s="22">
        <f t="shared" ref="D4" si="0">D3+10</f>
        <v>260</v>
      </c>
      <c r="E4" s="22">
        <f t="shared" ref="E4" si="1">E3-20</f>
        <v>220</v>
      </c>
      <c r="F4" s="22">
        <f t="shared" ref="F4" si="2">F3+10</f>
        <v>270</v>
      </c>
      <c r="G4" s="22">
        <f t="shared" ref="G4" si="3">G3-20</f>
        <v>-20</v>
      </c>
      <c r="H4" s="22">
        <f>SUM('[1]Orch + IODA iTunes Details'!F8:F9,'[1]Orch + IODA iTunes Details'!F14,'[1]Orch + IODA iTunes Details'!F18,'[1]Orch + IODA iTunes Details'!F22,'[1]Orch + IODA iTunes Details'!F27,'[1]IRIS iTunes'!F8:F9,'[1]IRIS iTunes'!F14,'[1]IRIS iTunes'!F18,'[1]IRIS iTunes'!F22,'[1]IRIS iTunes'!F27,'[1]Orch + IODA iTunes Details'!F36,'[1]IRIS iTunes'!F36)</f>
        <v>0</v>
      </c>
      <c r="I4" s="23">
        <f>SUM($D4:$H4)</f>
        <v>730</v>
      </c>
      <c r="J4" s="59">
        <f t="shared" ref="J4:J5" si="4">I4/28*31</f>
        <v>808.21428571428578</v>
      </c>
      <c r="K4" s="16">
        <f t="shared" ref="K4:K5" si="5">C4*1.1</f>
        <v>1188</v>
      </c>
      <c r="L4" s="24">
        <f t="shared" ref="L4:L9" si="6">$J4-$K4</f>
        <v>-379.78571428571422</v>
      </c>
      <c r="M4" s="25">
        <f>L4/K4</f>
        <v>-0.31968494468494463</v>
      </c>
    </row>
    <row r="5" spans="1:13" ht="16" thickBot="1">
      <c r="A5" s="26" t="s">
        <v>16</v>
      </c>
      <c r="B5" s="20">
        <f>B4+10</f>
        <v>1020</v>
      </c>
      <c r="C5" s="21">
        <f>C4-20</f>
        <v>1060</v>
      </c>
      <c r="D5" s="22">
        <f t="shared" ref="D5" si="7">D4+10</f>
        <v>270</v>
      </c>
      <c r="E5" s="22">
        <f t="shared" ref="E5" si="8">E4-20</f>
        <v>200</v>
      </c>
      <c r="F5" s="22">
        <f t="shared" ref="F5" si="9">F4+10</f>
        <v>280</v>
      </c>
      <c r="G5" s="22">
        <f t="shared" ref="G5" si="10">G4-20</f>
        <v>-40</v>
      </c>
      <c r="H5" s="27">
        <f>SUM('[1]Orch + IODA iTunes Details'!F30:F31,'[1]Orch + IODA iTunes Details'!F34:F35,'[1]Orch + IODA iTunes Details'!F49,'[1]Orch + IODA iTunes Details'!F67,'[1]Orch + IODA iTunes Details'!F81,'[1]IRIS iTunes'!F30:F31,'[1]IRIS iTunes'!F34:F35,'[1]IRIS iTunes'!F49,'[1]IRIS iTunes'!F67,'[1]IRIS iTunes'!F81)</f>
        <v>0</v>
      </c>
      <c r="I5" s="28">
        <f>SUM($D5:$H5)</f>
        <v>710</v>
      </c>
      <c r="J5" s="59">
        <f t="shared" si="4"/>
        <v>786.07142857142856</v>
      </c>
      <c r="K5" s="16">
        <f t="shared" si="5"/>
        <v>1166</v>
      </c>
      <c r="L5" s="29">
        <f t="shared" si="6"/>
        <v>-379.92857142857144</v>
      </c>
      <c r="M5" s="30">
        <f>L5/K5</f>
        <v>-0.32583925508453809</v>
      </c>
    </row>
    <row r="6" spans="1:13" ht="16" thickBot="1">
      <c r="A6" s="31" t="s">
        <v>17</v>
      </c>
      <c r="B6" s="32">
        <f>SUM(B3:B5)</f>
        <v>3030</v>
      </c>
      <c r="C6" s="33">
        <f>SUM(C3:C5)</f>
        <v>3240</v>
      </c>
      <c r="D6" s="34">
        <f>SUM(D$3:D$5)</f>
        <v>780</v>
      </c>
      <c r="E6" s="35">
        <f>SUM(E$3:E$5)</f>
        <v>660</v>
      </c>
      <c r="F6" s="35">
        <f>SUM(F$3:F$5)</f>
        <v>810</v>
      </c>
      <c r="G6" s="35">
        <f t="shared" ref="G6" si="11">SUM(G$3:G$5)</f>
        <v>-60</v>
      </c>
      <c r="H6" s="35">
        <f>SUM(H$3:H$5)</f>
        <v>0</v>
      </c>
      <c r="I6" s="35">
        <f>SUM(I$3:I$5)</f>
        <v>2190</v>
      </c>
      <c r="J6" s="35">
        <f t="shared" ref="J6:L6" si="12">SUM(J$3:J$5)</f>
        <v>2424.6428571428569</v>
      </c>
      <c r="K6" s="35">
        <f t="shared" si="12"/>
        <v>3564</v>
      </c>
      <c r="L6" s="35">
        <f t="shared" si="12"/>
        <v>-1139.3571428571429</v>
      </c>
      <c r="M6" s="36">
        <f>L6/K6</f>
        <v>-0.31968494468494468</v>
      </c>
    </row>
    <row r="7" spans="1:13">
      <c r="A7" s="37" t="s">
        <v>18</v>
      </c>
      <c r="B7" s="38">
        <v>800</v>
      </c>
      <c r="C7" s="38">
        <v>900</v>
      </c>
      <c r="D7" s="13">
        <f>B7/4 +10</f>
        <v>210</v>
      </c>
      <c r="E7" s="13">
        <f>C7/4 +10</f>
        <v>235</v>
      </c>
      <c r="F7" s="13">
        <v>300</v>
      </c>
      <c r="G7" s="39"/>
      <c r="H7" s="39"/>
      <c r="I7" s="40">
        <f>SUM($D7:$H7)</f>
        <v>745</v>
      </c>
      <c r="J7" s="59">
        <f t="shared" ref="J7:J9" si="13">I7/28*31</f>
        <v>824.82142857142856</v>
      </c>
      <c r="K7" s="16">
        <f t="shared" ref="K7:K9" si="14">C7*1.1</f>
        <v>990.00000000000011</v>
      </c>
      <c r="L7" s="41">
        <f t="shared" si="6"/>
        <v>-165.17857142857156</v>
      </c>
      <c r="M7" s="42">
        <f>L7/K7</f>
        <v>-0.16684704184704197</v>
      </c>
    </row>
    <row r="8" spans="1:13">
      <c r="A8" s="26" t="s">
        <v>19</v>
      </c>
      <c r="B8" s="43">
        <v>700</v>
      </c>
      <c r="C8" s="43">
        <v>800</v>
      </c>
      <c r="D8" s="22">
        <f t="shared" ref="D8:D9" si="15">D7+10</f>
        <v>220</v>
      </c>
      <c r="E8" s="22">
        <f t="shared" ref="E8:E9" si="16">E7-20</f>
        <v>215</v>
      </c>
      <c r="F8" s="22">
        <f t="shared" ref="F8:F9" si="17">F7+10</f>
        <v>310</v>
      </c>
      <c r="G8" s="22">
        <f t="shared" ref="G8:G9" si="18">G7-20</f>
        <v>-20</v>
      </c>
      <c r="H8" s="44"/>
      <c r="I8" s="45">
        <f>SUM($D8:$H8)</f>
        <v>725</v>
      </c>
      <c r="J8" s="59">
        <f t="shared" si="13"/>
        <v>802.67857142857144</v>
      </c>
      <c r="K8" s="16">
        <f t="shared" si="14"/>
        <v>880.00000000000011</v>
      </c>
      <c r="L8" s="24">
        <f t="shared" si="6"/>
        <v>-77.321428571428669</v>
      </c>
      <c r="M8" s="25">
        <f t="shared" ref="M8:M9" si="19">L8/K8</f>
        <v>-8.7865259740259841E-2</v>
      </c>
    </row>
    <row r="9" spans="1:13" ht="16" thickBot="1">
      <c r="A9" s="46" t="s">
        <v>20</v>
      </c>
      <c r="B9" s="47">
        <v>1000</v>
      </c>
      <c r="C9" s="47">
        <v>1200</v>
      </c>
      <c r="D9" s="22">
        <f t="shared" si="15"/>
        <v>230</v>
      </c>
      <c r="E9" s="22">
        <f t="shared" si="16"/>
        <v>195</v>
      </c>
      <c r="F9" s="22">
        <f t="shared" si="17"/>
        <v>320</v>
      </c>
      <c r="G9" s="22">
        <f t="shared" si="18"/>
        <v>-40</v>
      </c>
      <c r="H9" s="15"/>
      <c r="I9" s="48">
        <f>SUM($D9:$H9)</f>
        <v>705</v>
      </c>
      <c r="J9" s="59">
        <f t="shared" si="13"/>
        <v>780.53571428571422</v>
      </c>
      <c r="K9" s="16">
        <f t="shared" si="14"/>
        <v>1320</v>
      </c>
      <c r="L9" s="24">
        <f t="shared" si="6"/>
        <v>-539.46428571428578</v>
      </c>
      <c r="M9" s="25">
        <f t="shared" si="19"/>
        <v>-0.40868506493506496</v>
      </c>
    </row>
    <row r="10" spans="1:13" ht="16" thickBot="1">
      <c r="A10" s="49" t="s">
        <v>21</v>
      </c>
      <c r="B10" s="32">
        <f>SUM(B7:B9)</f>
        <v>2500</v>
      </c>
      <c r="C10" s="32">
        <f>SUM(C7:C9)</f>
        <v>2900</v>
      </c>
      <c r="D10" s="50">
        <f>SUM(D7:D9)</f>
        <v>660</v>
      </c>
      <c r="E10" s="51">
        <f>SUM(E7:E9)</f>
        <v>645</v>
      </c>
      <c r="F10" s="51">
        <f t="shared" ref="F10:H10" si="20">SUM(F7:F9)</f>
        <v>930</v>
      </c>
      <c r="G10" s="51">
        <f t="shared" si="20"/>
        <v>-60</v>
      </c>
      <c r="H10" s="51">
        <f t="shared" si="20"/>
        <v>0</v>
      </c>
      <c r="I10" s="52">
        <f>SUM($I7:$I9)</f>
        <v>2175</v>
      </c>
      <c r="J10" s="53">
        <f>SUM(J7:J9)</f>
        <v>2408.0357142857142</v>
      </c>
      <c r="K10" s="50">
        <f>SUM(K7:K9)</f>
        <v>3190</v>
      </c>
      <c r="L10" s="54">
        <f>$J10-$K10</f>
        <v>-781.96428571428578</v>
      </c>
      <c r="M10" s="55">
        <f>L10/K10</f>
        <v>-0.24512987012987014</v>
      </c>
    </row>
    <row r="11" spans="1:13" ht="16" thickBot="1">
      <c r="A11" s="56" t="s">
        <v>22</v>
      </c>
      <c r="B11" s="57">
        <f>SUM(B6,B10)</f>
        <v>5530</v>
      </c>
      <c r="C11" s="57">
        <f>SUM(C6,C10)</f>
        <v>6140</v>
      </c>
      <c r="D11" s="57">
        <f t="shared" ref="D11:L11" si="21">SUM(D6,D10)</f>
        <v>1440</v>
      </c>
      <c r="E11" s="57">
        <f t="shared" si="21"/>
        <v>1305</v>
      </c>
      <c r="F11" s="57">
        <f t="shared" si="21"/>
        <v>1740</v>
      </c>
      <c r="G11" s="57">
        <f t="shared" si="21"/>
        <v>-120</v>
      </c>
      <c r="H11" s="57">
        <f t="shared" si="21"/>
        <v>0</v>
      </c>
      <c r="I11" s="57">
        <f t="shared" si="21"/>
        <v>4365</v>
      </c>
      <c r="J11" s="57">
        <f t="shared" si="21"/>
        <v>4832.6785714285706</v>
      </c>
      <c r="K11" s="57">
        <f>SUM(K6,K10)</f>
        <v>6754</v>
      </c>
      <c r="L11" s="57">
        <f t="shared" si="21"/>
        <v>-1921.3214285714287</v>
      </c>
      <c r="M11" s="58">
        <f>L11/K11</f>
        <v>-0.28447163585600072</v>
      </c>
    </row>
    <row r="12" spans="1:13" s="60" customFormat="1" ht="90" customHeight="1">
      <c r="A12" s="61"/>
      <c r="B12" s="67" t="s">
        <v>28</v>
      </c>
      <c r="C12" s="67" t="s">
        <v>28</v>
      </c>
      <c r="D12" s="68" t="s">
        <v>29</v>
      </c>
      <c r="E12" s="68" t="s">
        <v>29</v>
      </c>
      <c r="F12" s="68" t="s">
        <v>29</v>
      </c>
      <c r="G12" s="68" t="s">
        <v>29</v>
      </c>
      <c r="H12" s="68" t="s">
        <v>29</v>
      </c>
      <c r="I12" s="69" t="s">
        <v>24</v>
      </c>
      <c r="J12" s="69" t="s">
        <v>27</v>
      </c>
      <c r="K12" s="69" t="s">
        <v>25</v>
      </c>
      <c r="L12" s="69" t="s">
        <v>23</v>
      </c>
      <c r="M12" s="70" t="s">
        <v>26</v>
      </c>
    </row>
    <row r="13" spans="1:13" s="60" customFormat="1" ht="76" customHeight="1">
      <c r="A13" s="61"/>
      <c r="B13" s="62"/>
      <c r="C13" s="62"/>
      <c r="D13" s="62"/>
      <c r="E13" s="64"/>
      <c r="F13" s="62"/>
      <c r="G13" s="62"/>
      <c r="H13" s="65"/>
      <c r="I13" s="65"/>
      <c r="J13" s="66"/>
      <c r="K13" s="62"/>
      <c r="M13" s="63"/>
    </row>
    <row r="14" spans="1:13" s="60" customFormat="1" ht="76" customHeight="1"/>
  </sheetData>
  <mergeCells count="1">
    <mergeCell ref="A1:M1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</dc:creator>
  <cp:lastModifiedBy>RS</cp:lastModifiedBy>
  <dcterms:created xsi:type="dcterms:W3CDTF">2014-03-25T03:28:35Z</dcterms:created>
  <dcterms:modified xsi:type="dcterms:W3CDTF">2014-03-25T03:41:55Z</dcterms:modified>
</cp:coreProperties>
</file>