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45" yWindow="-15" windowWidth="5160" windowHeight="4710" firstSheet="2" activeTab="2"/>
  </bookViews>
  <sheets>
    <sheet name="Revised summary " sheetId="2" state="hidden" r:id="rId1"/>
    <sheet name="orig data" sheetId="1" state="hidden" r:id="rId2"/>
    <sheet name="B List Jan-12 - Physical" sheetId="5" r:id="rId3"/>
    <sheet name="B List Jan-12 - DL" sheetId="6" r:id="rId4"/>
    <sheet name="B List Jan-12 - Orig from AudGo" sheetId="4" state="hidden" r:id="rId5"/>
    <sheet name="Manufacturing Costs" sheetId="3" r:id="rId6"/>
  </sheets>
  <definedNames>
    <definedName name="_xlnm.Print_Area" localSheetId="3">'B List Jan-12 - DL'!$A$1:$O$37</definedName>
    <definedName name="_xlnm.Print_Area" localSheetId="4">'B List Jan-12 - Orig from AudGo'!$A$1:$O$86</definedName>
    <definedName name="_xlnm.Print_Area" localSheetId="2">'B List Jan-12 - Physical'!$A$1:$O$54</definedName>
    <definedName name="_xlnm.Print_Area" localSheetId="1">'orig data'!$A$1:$N$95</definedName>
    <definedName name="_xlnm.Print_Area" localSheetId="0">'Revised summary '!$A$1:$C$34</definedName>
  </definedNames>
  <calcPr calcId="125725"/>
</workbook>
</file>

<file path=xl/calcChain.xml><?xml version="1.0" encoding="utf-8"?>
<calcChain xmlns="http://schemas.openxmlformats.org/spreadsheetml/2006/main">
  <c r="Q35" i="6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37" s="1"/>
  <c r="Q4"/>
  <c r="Q52" i="5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54" s="1"/>
  <c r="Q8" i="4" l="1"/>
  <c r="Q9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4"/>
  <c r="Q86" s="1"/>
  <c r="Q5"/>
  <c r="Q6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84"/>
  <c r="Q7"/>
  <c r="B24" i="2"/>
  <c r="S16" i="3"/>
  <c r="V92" l="1"/>
  <c r="V90"/>
  <c r="U90"/>
  <c r="T90"/>
  <c r="S90"/>
  <c r="R90"/>
  <c r="Q90"/>
  <c r="V57"/>
  <c r="V35"/>
  <c r="T35"/>
  <c r="S35"/>
  <c r="R35"/>
  <c r="Q35"/>
  <c r="V19"/>
  <c r="V13"/>
  <c r="T13"/>
  <c r="S13"/>
  <c r="R13"/>
  <c r="Q13"/>
  <c r="V11"/>
  <c r="U11"/>
  <c r="T11"/>
  <c r="S11"/>
  <c r="R11"/>
  <c r="Q11"/>
  <c r="V7"/>
  <c r="V93" l="1"/>
  <c r="S18"/>
  <c r="S17"/>
  <c r="S15"/>
  <c r="S14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"/>
  <c r="S6"/>
  <c r="S4"/>
  <c r="T6"/>
  <c r="T5"/>
  <c r="T18"/>
  <c r="T17"/>
  <c r="T16"/>
  <c r="T15"/>
  <c r="T14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91"/>
  <c r="T92" s="1"/>
  <c r="T4"/>
  <c r="R4"/>
  <c r="U34"/>
  <c r="U33"/>
  <c r="U32"/>
  <c r="U31"/>
  <c r="U30"/>
  <c r="U29"/>
  <c r="U28"/>
  <c r="U27"/>
  <c r="U26"/>
  <c r="U25"/>
  <c r="U24"/>
  <c r="U23"/>
  <c r="U22"/>
  <c r="U21"/>
  <c r="U20"/>
  <c r="U12"/>
  <c r="U13" s="1"/>
  <c r="N5"/>
  <c r="Q5" s="1"/>
  <c r="N6"/>
  <c r="R6" s="1"/>
  <c r="N12"/>
  <c r="N14"/>
  <c r="R14" s="1"/>
  <c r="N15"/>
  <c r="Q15" s="1"/>
  <c r="N16"/>
  <c r="R16" s="1"/>
  <c r="N17"/>
  <c r="Q17" s="1"/>
  <c r="N18"/>
  <c r="R18" s="1"/>
  <c r="N20"/>
  <c r="N21"/>
  <c r="N22"/>
  <c r="N23"/>
  <c r="N24"/>
  <c r="N25"/>
  <c r="N26"/>
  <c r="N27"/>
  <c r="N28"/>
  <c r="N29"/>
  <c r="N30"/>
  <c r="N31"/>
  <c r="N32"/>
  <c r="N33"/>
  <c r="N34"/>
  <c r="N36"/>
  <c r="Q36" s="1"/>
  <c r="N37"/>
  <c r="R37" s="1"/>
  <c r="N38"/>
  <c r="R38" s="1"/>
  <c r="N39"/>
  <c r="R39" s="1"/>
  <c r="N40"/>
  <c r="R40" s="1"/>
  <c r="N41"/>
  <c r="R41" s="1"/>
  <c r="N42"/>
  <c r="R42" s="1"/>
  <c r="N43"/>
  <c r="R43" s="1"/>
  <c r="N44"/>
  <c r="R44" s="1"/>
  <c r="N45"/>
  <c r="R45" s="1"/>
  <c r="N46"/>
  <c r="R46" s="1"/>
  <c r="N47"/>
  <c r="R47" s="1"/>
  <c r="N48"/>
  <c r="R48" s="1"/>
  <c r="N49"/>
  <c r="R49" s="1"/>
  <c r="N50"/>
  <c r="R50" s="1"/>
  <c r="N51"/>
  <c r="R51" s="1"/>
  <c r="N52"/>
  <c r="R52" s="1"/>
  <c r="N53"/>
  <c r="R53" s="1"/>
  <c r="N54"/>
  <c r="R54" s="1"/>
  <c r="N55"/>
  <c r="R55" s="1"/>
  <c r="N56"/>
  <c r="R56" s="1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1"/>
  <c r="Q91" s="1"/>
  <c r="Q92" s="1"/>
  <c r="N4"/>
  <c r="Q4" s="1"/>
  <c r="L5"/>
  <c r="M5" s="1"/>
  <c r="L6"/>
  <c r="M6" s="1"/>
  <c r="L8"/>
  <c r="M8" s="1"/>
  <c r="L9"/>
  <c r="M9" s="1"/>
  <c r="L10"/>
  <c r="M10" s="1"/>
  <c r="L12"/>
  <c r="M12" s="1"/>
  <c r="L14"/>
  <c r="M14" s="1"/>
  <c r="L15"/>
  <c r="M15" s="1"/>
  <c r="L16"/>
  <c r="M16" s="1"/>
  <c r="L17"/>
  <c r="M17" s="1"/>
  <c r="L18"/>
  <c r="M18" s="1"/>
  <c r="L20"/>
  <c r="M20" s="1"/>
  <c r="L21"/>
  <c r="M21" s="1"/>
  <c r="L22"/>
  <c r="M22" s="1"/>
  <c r="L23"/>
  <c r="M23" s="1"/>
  <c r="L24"/>
  <c r="M24" s="1"/>
  <c r="L25"/>
  <c r="M25" s="1"/>
  <c r="L26"/>
  <c r="M26" s="1"/>
  <c r="L27"/>
  <c r="M27" s="1"/>
  <c r="L28"/>
  <c r="M28" s="1"/>
  <c r="L29"/>
  <c r="M29" s="1"/>
  <c r="L30"/>
  <c r="M30" s="1"/>
  <c r="L31"/>
  <c r="M31" s="1"/>
  <c r="L32"/>
  <c r="M32" s="1"/>
  <c r="L33"/>
  <c r="M33" s="1"/>
  <c r="L34"/>
  <c r="M34" s="1"/>
  <c r="L36"/>
  <c r="M36" s="1"/>
  <c r="L37"/>
  <c r="M37" s="1"/>
  <c r="L38"/>
  <c r="M38" s="1"/>
  <c r="L39"/>
  <c r="M39" s="1"/>
  <c r="L40"/>
  <c r="M40" s="1"/>
  <c r="L41"/>
  <c r="M41" s="1"/>
  <c r="L42"/>
  <c r="M42" s="1"/>
  <c r="L43"/>
  <c r="M43" s="1"/>
  <c r="L44"/>
  <c r="M44" s="1"/>
  <c r="L45"/>
  <c r="M45" s="1"/>
  <c r="L46"/>
  <c r="M46" s="1"/>
  <c r="L47"/>
  <c r="M47" s="1"/>
  <c r="L48"/>
  <c r="M48" s="1"/>
  <c r="L49"/>
  <c r="M49" s="1"/>
  <c r="L50"/>
  <c r="M50" s="1"/>
  <c r="L51"/>
  <c r="M51" s="1"/>
  <c r="L52"/>
  <c r="M52" s="1"/>
  <c r="L53"/>
  <c r="M53" s="1"/>
  <c r="L54"/>
  <c r="M54" s="1"/>
  <c r="L55"/>
  <c r="M55" s="1"/>
  <c r="L56"/>
  <c r="M56" s="1"/>
  <c r="L58"/>
  <c r="M58" s="1"/>
  <c r="L59"/>
  <c r="M59" s="1"/>
  <c r="L60"/>
  <c r="M60" s="1"/>
  <c r="L61"/>
  <c r="M61" s="1"/>
  <c r="L62"/>
  <c r="M62" s="1"/>
  <c r="L63"/>
  <c r="M63" s="1"/>
  <c r="L64"/>
  <c r="M64" s="1"/>
  <c r="L65"/>
  <c r="M65" s="1"/>
  <c r="L66"/>
  <c r="M66" s="1"/>
  <c r="L67"/>
  <c r="M67" s="1"/>
  <c r="L68"/>
  <c r="M68" s="1"/>
  <c r="L69"/>
  <c r="M69" s="1"/>
  <c r="L70"/>
  <c r="M70" s="1"/>
  <c r="L71"/>
  <c r="M71" s="1"/>
  <c r="L72"/>
  <c r="M72" s="1"/>
  <c r="L73"/>
  <c r="M73" s="1"/>
  <c r="L74"/>
  <c r="M74" s="1"/>
  <c r="L75"/>
  <c r="M75" s="1"/>
  <c r="L76"/>
  <c r="M76" s="1"/>
  <c r="L77"/>
  <c r="M77" s="1"/>
  <c r="L78"/>
  <c r="M78" s="1"/>
  <c r="L79"/>
  <c r="M79" s="1"/>
  <c r="L80"/>
  <c r="M80" s="1"/>
  <c r="L81"/>
  <c r="M81" s="1"/>
  <c r="L82"/>
  <c r="M82" s="1"/>
  <c r="L83"/>
  <c r="M83" s="1"/>
  <c r="L84"/>
  <c r="M84" s="1"/>
  <c r="L85"/>
  <c r="M85" s="1"/>
  <c r="L86"/>
  <c r="M86" s="1"/>
  <c r="L87"/>
  <c r="M87" s="1"/>
  <c r="L88"/>
  <c r="M88" s="1"/>
  <c r="L89"/>
  <c r="M89" s="1"/>
  <c r="L91"/>
  <c r="M91" s="1"/>
  <c r="L4"/>
  <c r="M4" s="1"/>
  <c r="N92" i="1"/>
  <c r="M92"/>
  <c r="L92"/>
  <c r="K92"/>
  <c r="J92"/>
  <c r="N90"/>
  <c r="M90"/>
  <c r="L90"/>
  <c r="K90"/>
  <c r="J90"/>
  <c r="N57"/>
  <c r="M57"/>
  <c r="L57"/>
  <c r="K57"/>
  <c r="J57"/>
  <c r="N35"/>
  <c r="M35"/>
  <c r="L35"/>
  <c r="K35"/>
  <c r="J35"/>
  <c r="N19"/>
  <c r="M19"/>
  <c r="L19"/>
  <c r="K19"/>
  <c r="J19"/>
  <c r="N13"/>
  <c r="M13"/>
  <c r="L13"/>
  <c r="K13"/>
  <c r="J13"/>
  <c r="B9" i="2" s="1"/>
  <c r="N11" i="1"/>
  <c r="M11"/>
  <c r="L11"/>
  <c r="K11"/>
  <c r="J11"/>
  <c r="B10" i="2" s="1"/>
  <c r="N7" i="1"/>
  <c r="N93" s="1"/>
  <c r="M7"/>
  <c r="M93" s="1"/>
  <c r="L7"/>
  <c r="L93" s="1"/>
  <c r="K7"/>
  <c r="K93" s="1"/>
  <c r="J7"/>
  <c r="B8" i="2" s="1"/>
  <c r="B23"/>
  <c r="B28" s="1"/>
  <c r="J93" i="1" l="1"/>
  <c r="U35" i="3"/>
  <c r="T7"/>
  <c r="S7"/>
  <c r="S57"/>
  <c r="T57"/>
  <c r="S19"/>
  <c r="T19"/>
  <c r="T93" s="1"/>
  <c r="S91"/>
  <c r="S92" s="1"/>
  <c r="Q56"/>
  <c r="U56" s="1"/>
  <c r="Q55"/>
  <c r="U55" s="1"/>
  <c r="Q54"/>
  <c r="U54" s="1"/>
  <c r="Q53"/>
  <c r="U53" s="1"/>
  <c r="Q52"/>
  <c r="U52" s="1"/>
  <c r="Q51"/>
  <c r="U51" s="1"/>
  <c r="Q50"/>
  <c r="U50" s="1"/>
  <c r="Q49"/>
  <c r="U49" s="1"/>
  <c r="Q48"/>
  <c r="U48" s="1"/>
  <c r="Q47"/>
  <c r="U47" s="1"/>
  <c r="Q46"/>
  <c r="U46" s="1"/>
  <c r="Q45"/>
  <c r="U45" s="1"/>
  <c r="Q44"/>
  <c r="U44" s="1"/>
  <c r="Q43"/>
  <c r="U43" s="1"/>
  <c r="Q42"/>
  <c r="U42" s="1"/>
  <c r="Q41"/>
  <c r="U41" s="1"/>
  <c r="Q40"/>
  <c r="U40" s="1"/>
  <c r="Q39"/>
  <c r="U39" s="1"/>
  <c r="Q38"/>
  <c r="U38" s="1"/>
  <c r="Q37"/>
  <c r="U37" s="1"/>
  <c r="R36"/>
  <c r="R57" s="1"/>
  <c r="Q14"/>
  <c r="R15"/>
  <c r="U15" s="1"/>
  <c r="Q16"/>
  <c r="U16" s="1"/>
  <c r="R17"/>
  <c r="U17" s="1"/>
  <c r="Q18"/>
  <c r="U18"/>
  <c r="R5"/>
  <c r="U5" s="1"/>
  <c r="Q6"/>
  <c r="Q7" s="1"/>
  <c r="R91"/>
  <c r="R92" s="1"/>
  <c r="U36"/>
  <c r="U4"/>
  <c r="B12" i="2"/>
  <c r="B11"/>
  <c r="B14" l="1"/>
  <c r="U57" i="3"/>
  <c r="S93"/>
  <c r="R7"/>
  <c r="Q57"/>
  <c r="U14"/>
  <c r="Q93"/>
  <c r="Q19"/>
  <c r="R19"/>
  <c r="R93" s="1"/>
  <c r="U91"/>
  <c r="U92" s="1"/>
  <c r="U6"/>
  <c r="U7" l="1"/>
  <c r="U19"/>
  <c r="U93" l="1"/>
  <c r="B16" i="2" s="1"/>
  <c r="B18" s="1"/>
  <c r="B30" s="1"/>
</calcChain>
</file>

<file path=xl/sharedStrings.xml><?xml version="1.0" encoding="utf-8"?>
<sst xmlns="http://schemas.openxmlformats.org/spreadsheetml/2006/main" count="2403" uniqueCount="352">
  <si>
    <t>Report Specifications</t>
  </si>
  <si>
    <t>[1] MTD 1/12</t>
  </si>
  <si>
    <t>Title</t>
  </si>
  <si>
    <t>ProdCode</t>
  </si>
  <si>
    <t>ISBN_NoDashes</t>
  </si>
  <si>
    <t>Product_Type</t>
  </si>
  <si>
    <t>Pub_Date</t>
  </si>
  <si>
    <t>Num_cs_cd_mp3</t>
  </si>
  <si>
    <t>Price_1</t>
  </si>
  <si>
    <t>Sales Value</t>
  </si>
  <si>
    <t>Return Value</t>
  </si>
  <si>
    <t>Net Sales Value</t>
  </si>
  <si>
    <t>Net Units</t>
  </si>
  <si>
    <t>Inventory Cost</t>
  </si>
  <si>
    <t>Write-Off Cost</t>
  </si>
  <si>
    <t>Total Cost</t>
  </si>
  <si>
    <t>20 Years Younger - libdig</t>
  </si>
  <si>
    <t>136548</t>
  </si>
  <si>
    <t>9781611136548</t>
  </si>
  <si>
    <t>SL Dig Audiobk 50HCT</t>
  </si>
  <si>
    <t>05/01/11</t>
  </si>
  <si>
    <t>0</t>
  </si>
  <si>
    <t>44.99</t>
  </si>
  <si>
    <t>20 Years Younger - ucd</t>
  </si>
  <si>
    <t>136531</t>
  </si>
  <si>
    <t>9781611136531</t>
  </si>
  <si>
    <t>SL CD Audiobk 50 HCT</t>
  </si>
  <si>
    <t>7</t>
  </si>
  <si>
    <t>64.99</t>
  </si>
  <si>
    <t>Adrenaline - libdig</t>
  </si>
  <si>
    <t>136661</t>
  </si>
  <si>
    <t>9781611136661</t>
  </si>
  <si>
    <t>07/01/11</t>
  </si>
  <si>
    <t>59.99</t>
  </si>
  <si>
    <t>Adrenaline - LR CD HCT</t>
  </si>
  <si>
    <t>135022</t>
  </si>
  <si>
    <t>9781611135022</t>
  </si>
  <si>
    <t>HCT 50 Audio T CD</t>
  </si>
  <si>
    <t>08/23/11</t>
  </si>
  <si>
    <t>12</t>
  </si>
  <si>
    <t>29.99</t>
  </si>
  <si>
    <t>Adrenaline - ucd</t>
  </si>
  <si>
    <t>136654</t>
  </si>
  <si>
    <t>9781611136654</t>
  </si>
  <si>
    <t>79.99</t>
  </si>
  <si>
    <t>Beautiful Outlaw - libdig</t>
  </si>
  <si>
    <t>132779</t>
  </si>
  <si>
    <t>9781611132779</t>
  </si>
  <si>
    <t>10/01/11</t>
  </si>
  <si>
    <t>39.99</t>
  </si>
  <si>
    <t>Beautiful Outlaw - libply</t>
  </si>
  <si>
    <t>133301</t>
  </si>
  <si>
    <t>9781611133301</t>
  </si>
  <si>
    <t>Playaway Lib 50HCT</t>
  </si>
  <si>
    <t>1</t>
  </si>
  <si>
    <t>Becoming a Man of Unwavering Faith - ucd</t>
  </si>
  <si>
    <t>136630</t>
  </si>
  <si>
    <t>9781611136630</t>
  </si>
  <si>
    <t>06/01/11</t>
  </si>
  <si>
    <t>4</t>
  </si>
  <si>
    <t>Blink - libdig</t>
  </si>
  <si>
    <t>249303</t>
  </si>
  <si>
    <t>9781600249303</t>
  </si>
  <si>
    <t>11/01/11</t>
  </si>
  <si>
    <t>59.98</t>
  </si>
  <si>
    <t>Buy High, Sell Higher - libdig</t>
  </si>
  <si>
    <t>131109</t>
  </si>
  <si>
    <t>9781611131109</t>
  </si>
  <si>
    <t>01/01/12</t>
  </si>
  <si>
    <t>Come a Little Closer - libdig</t>
  </si>
  <si>
    <t>133011</t>
  </si>
  <si>
    <t>9781611133011</t>
  </si>
  <si>
    <t>Come a Little Closer - libply</t>
  </si>
  <si>
    <t>133363</t>
  </si>
  <si>
    <t>9781611133363</t>
  </si>
  <si>
    <t>Come a Little Closer - LR CD HCT</t>
  </si>
  <si>
    <t>130225</t>
  </si>
  <si>
    <t>9781611130225</t>
  </si>
  <si>
    <t>12/13/11</t>
  </si>
  <si>
    <t>8</t>
  </si>
  <si>
    <t>Come a Little Closer - mp3cd</t>
  </si>
  <si>
    <t>133578</t>
  </si>
  <si>
    <t>9781611133578</t>
  </si>
  <si>
    <t>SL MP3 Audiobk 50HCT</t>
  </si>
  <si>
    <t>Darkness Falls (Tiernan) - libdig</t>
  </si>
  <si>
    <t>133462</t>
  </si>
  <si>
    <t>9781611133462</t>
  </si>
  <si>
    <t>HACD DigAudiobk50HCT</t>
  </si>
  <si>
    <t>Darkness Falls (Tiernan) - ucd</t>
  </si>
  <si>
    <t>133455</t>
  </si>
  <si>
    <t>9781611133455</t>
  </si>
  <si>
    <t>HACD Audiobook 50HCT</t>
  </si>
  <si>
    <t>74.99</t>
  </si>
  <si>
    <t>Daughters of Eve - libdig</t>
  </si>
  <si>
    <t>132694</t>
  </si>
  <si>
    <t>9781611132694</t>
  </si>
  <si>
    <t>Daughters of Eve - libply</t>
  </si>
  <si>
    <t>133264</t>
  </si>
  <si>
    <t>9781611133264</t>
  </si>
  <si>
    <t>HACD Playaway 50 HCT</t>
  </si>
  <si>
    <t>Daughters of Eve - LR CD HCT</t>
  </si>
  <si>
    <t>132366</t>
  </si>
  <si>
    <t>9781611132366</t>
  </si>
  <si>
    <t>6</t>
  </si>
  <si>
    <t>19.99</t>
  </si>
  <si>
    <t>Daughters of Eve - ucd</t>
  </si>
  <si>
    <t>138061</t>
  </si>
  <si>
    <t>9781611138061</t>
  </si>
  <si>
    <t>Devil's Highway, The - libdig</t>
  </si>
  <si>
    <t>136814</t>
  </si>
  <si>
    <t>9781611136814</t>
  </si>
  <si>
    <t>Devil's Highway, The - ucd</t>
  </si>
  <si>
    <t>136807</t>
  </si>
  <si>
    <t>9781611136807</t>
  </si>
  <si>
    <t>End of the Wasp Season, The - libdig</t>
  </si>
  <si>
    <t>137972</t>
  </si>
  <si>
    <t>9781611137972</t>
  </si>
  <si>
    <t>54.99</t>
  </si>
  <si>
    <t>End of the Wasp Season, The - libply</t>
  </si>
  <si>
    <t>133233</t>
  </si>
  <si>
    <t>9781611133233</t>
  </si>
  <si>
    <t>End of the Wasp Season, The - LR CD HCT</t>
  </si>
  <si>
    <t>130218</t>
  </si>
  <si>
    <t>9781611130218</t>
  </si>
  <si>
    <t>11/15/11</t>
  </si>
  <si>
    <t>11</t>
  </si>
  <si>
    <t>End of the Wasp Season, The - ucd</t>
  </si>
  <si>
    <t>137965</t>
  </si>
  <si>
    <t>9781611137965</t>
  </si>
  <si>
    <t>Girl in the Garden, The - libdig</t>
  </si>
  <si>
    <t>136586</t>
  </si>
  <si>
    <t>9781611136586</t>
  </si>
  <si>
    <t>49.99</t>
  </si>
  <si>
    <t>Girl in the Garden, The - ucd</t>
  </si>
  <si>
    <t>136579</t>
  </si>
  <si>
    <t>9781611136579</t>
  </si>
  <si>
    <t>69.99</t>
  </si>
  <si>
    <t>Heartless - ucd</t>
  </si>
  <si>
    <t>136678</t>
  </si>
  <si>
    <t>9781611136678</t>
  </si>
  <si>
    <t>9</t>
  </si>
  <si>
    <t>Hell and Gone - libdig</t>
  </si>
  <si>
    <t>132816</t>
  </si>
  <si>
    <t>9781611132816</t>
  </si>
  <si>
    <t>Hell and Gone - libply</t>
  </si>
  <si>
    <t>133325</t>
  </si>
  <si>
    <t>9781611133325</t>
  </si>
  <si>
    <t>Here Comes Trouble - libdig</t>
  </si>
  <si>
    <t>137736</t>
  </si>
  <si>
    <t>9781611137736</t>
  </si>
  <si>
    <t>09/01/11</t>
  </si>
  <si>
    <t>Here Comes Trouble - libply</t>
  </si>
  <si>
    <t>133219</t>
  </si>
  <si>
    <t>9781611133219</t>
  </si>
  <si>
    <t>Here Comes Trouble - ucd</t>
  </si>
  <si>
    <t>137712</t>
  </si>
  <si>
    <t>9781611137712</t>
  </si>
  <si>
    <t>10</t>
  </si>
  <si>
    <t>House of Lies - libdig</t>
  </si>
  <si>
    <t>131130</t>
  </si>
  <si>
    <t>9781611131130</t>
  </si>
  <si>
    <t>House of Lies - ucd</t>
  </si>
  <si>
    <t>131123</t>
  </si>
  <si>
    <t>9781611131123</t>
  </si>
  <si>
    <t>House of Silk, The - libdig</t>
  </si>
  <si>
    <t>132915</t>
  </si>
  <si>
    <t>9781611132915</t>
  </si>
  <si>
    <t>House of Silk, The - libply</t>
  </si>
  <si>
    <t>133349</t>
  </si>
  <si>
    <t>9781611133349</t>
  </si>
  <si>
    <t>House of Silk, The - ucd</t>
  </si>
  <si>
    <t>132908</t>
  </si>
  <si>
    <t>9781611132908</t>
  </si>
  <si>
    <t>How to Rock Braces and Glasses - libdig</t>
  </si>
  <si>
    <t>131222</t>
  </si>
  <si>
    <t>9781611131222</t>
  </si>
  <si>
    <t>How to Rock Braces and Glasses - ucd</t>
  </si>
  <si>
    <t>131215</t>
  </si>
  <si>
    <t>9781611131215</t>
  </si>
  <si>
    <t>I Never Thought I'd See the Day! - ucd</t>
  </si>
  <si>
    <t>132748</t>
  </si>
  <si>
    <t>9781611132748</t>
  </si>
  <si>
    <t>I Never Thought I'd See the Day! -libdig</t>
  </si>
  <si>
    <t>132755</t>
  </si>
  <si>
    <t>9781611132755</t>
  </si>
  <si>
    <t>Immortal Rider - libdig</t>
  </si>
  <si>
    <t>133080</t>
  </si>
  <si>
    <t>9781611133080</t>
  </si>
  <si>
    <t>12/01/11</t>
  </si>
  <si>
    <t>Immortal Rider - libply</t>
  </si>
  <si>
    <t>133394</t>
  </si>
  <si>
    <t>9781611133394</t>
  </si>
  <si>
    <t>84.99</t>
  </si>
  <si>
    <t>Impossible Dead, The - libdig</t>
  </si>
  <si>
    <t>132991</t>
  </si>
  <si>
    <t>9781611132991</t>
  </si>
  <si>
    <t>Impossible Dead, The - libply</t>
  </si>
  <si>
    <t>133356</t>
  </si>
  <si>
    <t>9781611133356</t>
  </si>
  <si>
    <t>Impossible Dead, The - ucd</t>
  </si>
  <si>
    <t>132984</t>
  </si>
  <si>
    <t>9781611132984</t>
  </si>
  <si>
    <t>Key to Creation, The - libdig</t>
  </si>
  <si>
    <t>136715</t>
  </si>
  <si>
    <t>9781611136715</t>
  </si>
  <si>
    <t>08/01/11</t>
  </si>
  <si>
    <t>Lies That Chelsea Handler Told Me-libdig</t>
  </si>
  <si>
    <t>136609</t>
  </si>
  <si>
    <t>9781611136609</t>
  </si>
  <si>
    <t>Life Itself - libdig</t>
  </si>
  <si>
    <t>137934</t>
  </si>
  <si>
    <t>9781611137934</t>
  </si>
  <si>
    <t>Life Itself - ucd</t>
  </si>
  <si>
    <t>137927</t>
  </si>
  <si>
    <t>9781611137927</t>
  </si>
  <si>
    <t>94.99</t>
  </si>
  <si>
    <t>Orchard, The - libdig</t>
  </si>
  <si>
    <t>137996</t>
  </si>
  <si>
    <t>9781611137996</t>
  </si>
  <si>
    <t>Outlaw Album, The - libdig</t>
  </si>
  <si>
    <t>132793</t>
  </si>
  <si>
    <t>9781611132793</t>
  </si>
  <si>
    <t>Outlaw Album, The - ucd</t>
  </si>
  <si>
    <t>132786</t>
  </si>
  <si>
    <t>9781611132786</t>
  </si>
  <si>
    <t>Outliers - libdig</t>
  </si>
  <si>
    <t>411572</t>
  </si>
  <si>
    <t>9781609411572</t>
  </si>
  <si>
    <t>49.98</t>
  </si>
  <si>
    <t>Queen of America - libdig</t>
  </si>
  <si>
    <t>133097</t>
  </si>
  <si>
    <t>9781611133097</t>
  </si>
  <si>
    <t>Queen of America - libply</t>
  </si>
  <si>
    <t>133387</t>
  </si>
  <si>
    <t>9781611133387</t>
  </si>
  <si>
    <t>Queen of America - ucd</t>
  </si>
  <si>
    <t>133066</t>
  </si>
  <si>
    <t>9781611133066</t>
  </si>
  <si>
    <t>15</t>
  </si>
  <si>
    <t>Reading Promise, The - libdig</t>
  </si>
  <si>
    <t>137071</t>
  </si>
  <si>
    <t>9781611137071</t>
  </si>
  <si>
    <t>Revisionists, The - ucd</t>
  </si>
  <si>
    <t>137941</t>
  </si>
  <si>
    <t>9781611137941</t>
  </si>
  <si>
    <t>13</t>
  </si>
  <si>
    <t>Scandalous Desires - libdig</t>
  </si>
  <si>
    <t>133035</t>
  </si>
  <si>
    <t>9781611133035</t>
  </si>
  <si>
    <t>Scandalous Desires - libply</t>
  </si>
  <si>
    <t>133370</t>
  </si>
  <si>
    <t>9781611133370</t>
  </si>
  <si>
    <t>Secret Obsession - LR CD HCT</t>
  </si>
  <si>
    <t>130201</t>
  </si>
  <si>
    <t>9781611130201</t>
  </si>
  <si>
    <t>Seriously...I'm Kidding - libdig</t>
  </si>
  <si>
    <t>132731</t>
  </si>
  <si>
    <t>9781611132731</t>
  </si>
  <si>
    <t>Seriously...I'm Kidding - libply</t>
  </si>
  <si>
    <t>133288</t>
  </si>
  <si>
    <t>9781611133288</t>
  </si>
  <si>
    <t>Seriously...I'm Kidding - ucd</t>
  </si>
  <si>
    <t>132724</t>
  </si>
  <si>
    <t>9781611132724</t>
  </si>
  <si>
    <t>3</t>
  </si>
  <si>
    <t>Spontaneous Happiness - libdig</t>
  </si>
  <si>
    <t>132892</t>
  </si>
  <si>
    <t>9781611132892</t>
  </si>
  <si>
    <t>Spontaneous Happiness - libply</t>
  </si>
  <si>
    <t>133332</t>
  </si>
  <si>
    <t>9781611133332</t>
  </si>
  <si>
    <t>Spontaneous Happiness - ucd</t>
  </si>
  <si>
    <t>132885</t>
  </si>
  <si>
    <t>9781611132885</t>
  </si>
  <si>
    <t>Those Guys Have All the Fun - libdig</t>
  </si>
  <si>
    <t>136623</t>
  </si>
  <si>
    <t>9781611136623</t>
  </si>
  <si>
    <t>Those Guys Have All the Fun - ucd</t>
  </si>
  <si>
    <t>136616</t>
  </si>
  <si>
    <t>9781611136616</t>
  </si>
  <si>
    <t>24</t>
  </si>
  <si>
    <t>110.99</t>
  </si>
  <si>
    <t>Tipping Point, The - libdig</t>
  </si>
  <si>
    <t>249464</t>
  </si>
  <si>
    <t>9781600249464</t>
  </si>
  <si>
    <t>Tipping Point, The - ucd</t>
  </si>
  <si>
    <t>133424</t>
  </si>
  <si>
    <t>9781611133424</t>
  </si>
  <si>
    <t>To Be Sung Underwater - libdig</t>
  </si>
  <si>
    <t>136791</t>
  </si>
  <si>
    <t>9781611136791</t>
  </si>
  <si>
    <t>To Be Sung Underwater - libply</t>
  </si>
  <si>
    <t>136371</t>
  </si>
  <si>
    <t>9781611136371</t>
  </si>
  <si>
    <t>89.99</t>
  </si>
  <si>
    <t>Unsaid - libply</t>
  </si>
  <si>
    <t>136524</t>
  </si>
  <si>
    <t>9781611136524</t>
  </si>
  <si>
    <t>What it Was - libdig</t>
  </si>
  <si>
    <t>131192</t>
  </si>
  <si>
    <t>9781611131192</t>
  </si>
  <si>
    <t>Why We Broke Up - libdig</t>
  </si>
  <si>
    <t>130034</t>
  </si>
  <si>
    <t>9781611130034</t>
  </si>
  <si>
    <t>Why We Broke Up - libply</t>
  </si>
  <si>
    <t>130027</t>
  </si>
  <si>
    <t>9781611130027</t>
  </si>
  <si>
    <t>Why We Broke Up - ucd</t>
  </si>
  <si>
    <t>135374</t>
  </si>
  <si>
    <t>9781611135374</t>
  </si>
  <si>
    <t>Grand Totals:</t>
  </si>
  <si>
    <t>Net Income/Expense owed to Hachette</t>
  </si>
  <si>
    <t>Total Expenses</t>
  </si>
  <si>
    <t>Art Covers</t>
  </si>
  <si>
    <t xml:space="preserve">Expenses: </t>
  </si>
  <si>
    <t>Costs thru Acumen</t>
  </si>
  <si>
    <t>Net Revenue</t>
  </si>
  <si>
    <t>Inventory Costs</t>
  </si>
  <si>
    <t xml:space="preserve"> </t>
  </si>
  <si>
    <t>Hachette Sales</t>
  </si>
  <si>
    <t>Audiogo 15% dig</t>
  </si>
  <si>
    <t>Audiogo 25%</t>
  </si>
  <si>
    <t>Net gross  dig</t>
  </si>
  <si>
    <t>Playaway</t>
  </si>
  <si>
    <t>Net Gross sales - hard goods</t>
  </si>
  <si>
    <t>Master costs on the50/50 titles @$300+ Reader costs per finished hour.</t>
  </si>
  <si>
    <t>Hachette 50 Report 05/2011 to 03/2012</t>
  </si>
  <si>
    <t>AudioGo</t>
  </si>
  <si>
    <t>Jan sales</t>
  </si>
  <si>
    <t>HACD Audiobook 50HCT Total</t>
  </si>
  <si>
    <t>HACD DigAudiobk50HCT Total</t>
  </si>
  <si>
    <t>HACD Playaway 50 HCT Total</t>
  </si>
  <si>
    <t>HCT 50 Audio T CD Total</t>
  </si>
  <si>
    <t>Playaway Lib 50HCT Total</t>
  </si>
  <si>
    <t>SL CD Audiobk 50 HCT Total</t>
  </si>
  <si>
    <t>SL Dig Audiobk 50HCT Total</t>
  </si>
  <si>
    <t>SL MP3 Audiobk 50HCT Total</t>
  </si>
  <si>
    <t>Grand Total</t>
  </si>
  <si>
    <t>Tslvus</t>
  </si>
  <si>
    <t>notes</t>
  </si>
  <si>
    <t>Playaway costs</t>
  </si>
  <si>
    <t>Tslvus $</t>
  </si>
  <si>
    <t>Art/asem</t>
  </si>
  <si>
    <t>CDs</t>
  </si>
  <si>
    <t>Box $</t>
  </si>
  <si>
    <t>totals</t>
  </si>
  <si>
    <t>Avg Sales price</t>
  </si>
  <si>
    <t>avg Discount</t>
  </si>
  <si>
    <t>we duped</t>
  </si>
  <si>
    <t>House of Lies (8.5hrs Talent 2218.50</t>
  </si>
  <si>
    <t>Audiogo %</t>
  </si>
  <si>
    <t>HCT Sales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</si>
</sst>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\-#,##0.00"/>
    <numFmt numFmtId="165" formatCode="mm/dd/yy;@"/>
    <numFmt numFmtId="166" formatCode="[$-409]mmmm\-yy;@"/>
  </numFmts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1F497D"/>
      <name val="Calibri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164" fontId="18" fillId="0" borderId="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/>
    <xf numFmtId="164" fontId="18" fillId="33" borderId="11" xfId="0" applyNumberFormat="1" applyFont="1" applyFill="1" applyBorder="1" applyAlignment="1" applyProtection="1"/>
    <xf numFmtId="165" fontId="19" fillId="33" borderId="0" xfId="0" applyNumberFormat="1" applyFont="1" applyFill="1" applyBorder="1" applyAlignment="1" applyProtection="1"/>
    <xf numFmtId="165" fontId="19" fillId="33" borderId="10" xfId="0" applyNumberFormat="1" applyFont="1" applyFill="1" applyBorder="1" applyAlignment="1" applyProtection="1"/>
    <xf numFmtId="165" fontId="18" fillId="0" borderId="0" xfId="0" applyNumberFormat="1" applyFont="1" applyFill="1" applyBorder="1" applyAlignment="1" applyProtection="1"/>
    <xf numFmtId="165" fontId="18" fillId="33" borderId="11" xfId="0" applyNumberFormat="1" applyFont="1" applyFill="1" applyBorder="1" applyAlignment="1" applyProtection="1"/>
    <xf numFmtId="165" fontId="0" fillId="0" borderId="0" xfId="0" applyNumberFormat="1"/>
    <xf numFmtId="0" fontId="20" fillId="0" borderId="0" xfId="44"/>
    <xf numFmtId="44" fontId="20" fillId="0" borderId="0" xfId="45" applyFont="1" applyBorder="1"/>
    <xf numFmtId="0" fontId="20" fillId="0" borderId="0" xfId="44" applyBorder="1"/>
    <xf numFmtId="14" fontId="0" fillId="0" borderId="0" xfId="0" applyNumberFormat="1"/>
    <xf numFmtId="14" fontId="0" fillId="34" borderId="0" xfId="0" applyNumberFormat="1" applyFill="1"/>
    <xf numFmtId="44" fontId="20" fillId="0" borderId="0" xfId="44" applyNumberFormat="1"/>
    <xf numFmtId="44" fontId="21" fillId="0" borderId="0" xfId="45" applyFont="1" applyFill="1" applyBorder="1"/>
    <xf numFmtId="0" fontId="21" fillId="35" borderId="0" xfId="44" applyFont="1" applyFill="1" applyBorder="1" applyAlignment="1">
      <alignment horizontal="right"/>
    </xf>
    <xf numFmtId="0" fontId="20" fillId="0" borderId="0" xfId="44" applyBorder="1" applyAlignment="1">
      <alignment horizontal="right"/>
    </xf>
    <xf numFmtId="44" fontId="21" fillId="0" borderId="0" xfId="45" applyFont="1" applyBorder="1"/>
    <xf numFmtId="43" fontId="20" fillId="0" borderId="0" xfId="46" applyFont="1" applyBorder="1"/>
    <xf numFmtId="0" fontId="21" fillId="0" borderId="0" xfId="44" applyFont="1" applyBorder="1" applyAlignment="1">
      <alignment horizontal="center"/>
    </xf>
    <xf numFmtId="0" fontId="21" fillId="0" borderId="0" xfId="44" applyFont="1"/>
    <xf numFmtId="43" fontId="20" fillId="0" borderId="12" xfId="46" applyFont="1" applyBorder="1" applyAlignment="1">
      <alignment horizontal="center"/>
    </xf>
    <xf numFmtId="0" fontId="21" fillId="0" borderId="0" xfId="44" applyFont="1" applyBorder="1" applyAlignment="1">
      <alignment horizontal="left"/>
    </xf>
    <xf numFmtId="43" fontId="14" fillId="0" borderId="0" xfId="46" applyFont="1" applyBorder="1"/>
    <xf numFmtId="43" fontId="20" fillId="36" borderId="0" xfId="46" applyFont="1" applyFill="1" applyBorder="1"/>
    <xf numFmtId="0" fontId="21" fillId="36" borderId="0" xfId="44" applyFont="1" applyFill="1" applyBorder="1" applyAlignment="1">
      <alignment horizontal="center"/>
    </xf>
    <xf numFmtId="0" fontId="20" fillId="0" borderId="13" xfId="44" applyBorder="1"/>
    <xf numFmtId="43" fontId="20" fillId="0" borderId="13" xfId="46" applyFont="1" applyBorder="1"/>
    <xf numFmtId="0" fontId="21" fillId="0" borderId="13" xfId="44" applyFont="1" applyBorder="1" applyAlignment="1">
      <alignment horizontal="center"/>
    </xf>
    <xf numFmtId="44" fontId="20" fillId="0" borderId="0" xfId="1" applyFont="1" applyBorder="1"/>
    <xf numFmtId="166" fontId="21" fillId="0" borderId="0" xfId="45" applyNumberFormat="1" applyFont="1" applyBorder="1"/>
    <xf numFmtId="0" fontId="21" fillId="0" borderId="0" xfId="44" applyFont="1" applyBorder="1"/>
    <xf numFmtId="14" fontId="20" fillId="0" borderId="0" xfId="44" applyNumberFormat="1" applyBorder="1"/>
    <xf numFmtId="0" fontId="22" fillId="0" borderId="0" xfId="0" applyFont="1"/>
    <xf numFmtId="0" fontId="24" fillId="0" borderId="0" xfId="0" applyNumberFormat="1" applyFont="1" applyFill="1" applyBorder="1" applyAlignment="1" applyProtection="1"/>
    <xf numFmtId="0" fontId="19" fillId="33" borderId="10" xfId="0" applyNumberFormat="1" applyFont="1" applyFill="1" applyBorder="1" applyAlignment="1" applyProtection="1">
      <alignment wrapText="1"/>
    </xf>
    <xf numFmtId="44" fontId="18" fillId="0" borderId="0" xfId="1" applyFont="1" applyFill="1" applyBorder="1" applyAlignment="1" applyProtection="1"/>
    <xf numFmtId="0" fontId="19" fillId="37" borderId="0" xfId="0" applyNumberFormat="1" applyFont="1" applyFill="1" applyBorder="1" applyAlignment="1" applyProtection="1"/>
    <xf numFmtId="0" fontId="19" fillId="37" borderId="10" xfId="0" applyNumberFormat="1" applyFont="1" applyFill="1" applyBorder="1" applyAlignment="1" applyProtection="1"/>
    <xf numFmtId="164" fontId="18" fillId="37" borderId="0" xfId="0" applyNumberFormat="1" applyFont="1" applyFill="1" applyBorder="1" applyAlignment="1" applyProtection="1"/>
    <xf numFmtId="9" fontId="18" fillId="37" borderId="0" xfId="2" applyFont="1" applyFill="1" applyBorder="1" applyAlignment="1" applyProtection="1"/>
    <xf numFmtId="0" fontId="18" fillId="37" borderId="0" xfId="0" applyNumberFormat="1" applyFont="1" applyFill="1" applyBorder="1" applyAlignment="1" applyProtection="1"/>
    <xf numFmtId="0" fontId="0" fillId="37" borderId="0" xfId="0" applyFill="1"/>
    <xf numFmtId="44" fontId="24" fillId="0" borderId="0" xfId="1" applyFont="1" applyFill="1" applyBorder="1" applyAlignment="1" applyProtection="1"/>
    <xf numFmtId="44" fontId="24" fillId="0" borderId="0" xfId="0" applyNumberFormat="1" applyFont="1" applyFill="1" applyBorder="1" applyAlignment="1" applyProtection="1"/>
    <xf numFmtId="0" fontId="18" fillId="38" borderId="0" xfId="0" applyNumberFormat="1" applyFont="1" applyFill="1" applyBorder="1" applyAlignment="1" applyProtection="1"/>
    <xf numFmtId="44" fontId="18" fillId="38" borderId="0" xfId="1" applyFont="1" applyFill="1" applyBorder="1" applyAlignment="1" applyProtection="1"/>
    <xf numFmtId="44" fontId="0" fillId="0" borderId="0" xfId="1" applyFont="1"/>
    <xf numFmtId="0" fontId="24" fillId="38" borderId="0" xfId="0" applyNumberFormat="1" applyFont="1" applyFill="1" applyBorder="1" applyAlignment="1" applyProtection="1"/>
    <xf numFmtId="9" fontId="18" fillId="0" borderId="0" xfId="0" applyNumberFormat="1" applyFont="1" applyFill="1" applyBorder="1" applyAlignment="1" applyProtection="1"/>
    <xf numFmtId="0" fontId="16" fillId="0" borderId="0" xfId="0" applyFont="1"/>
  </cellXfs>
  <cellStyles count="302">
    <cellStyle name="20% - Accent1" xfId="21" builtinId="30" customBuiltin="1"/>
    <cellStyle name="20% - Accent1 2" xfId="47"/>
    <cellStyle name="20% - Accent1 3" xfId="48"/>
    <cellStyle name="20% - Accent1 4" xfId="49"/>
    <cellStyle name="20% - Accent1 5" xfId="50"/>
    <cellStyle name="20% - Accent1 6" xfId="51"/>
    <cellStyle name="20% - Accent1 7" xfId="52"/>
    <cellStyle name="20% - Accent2" xfId="25" builtinId="34" customBuiltin="1"/>
    <cellStyle name="20% - Accent2 2" xfId="53"/>
    <cellStyle name="20% - Accent2 3" xfId="54"/>
    <cellStyle name="20% - Accent2 4" xfId="55"/>
    <cellStyle name="20% - Accent2 5" xfId="56"/>
    <cellStyle name="20% - Accent2 6" xfId="57"/>
    <cellStyle name="20% - Accent2 7" xfId="58"/>
    <cellStyle name="20% - Accent3" xfId="29" builtinId="38" customBuiltin="1"/>
    <cellStyle name="20% - Accent3 2" xfId="59"/>
    <cellStyle name="20% - Accent3 3" xfId="60"/>
    <cellStyle name="20% - Accent3 4" xfId="61"/>
    <cellStyle name="20% - Accent3 5" xfId="62"/>
    <cellStyle name="20% - Accent3 6" xfId="63"/>
    <cellStyle name="20% - Accent3 7" xfId="64"/>
    <cellStyle name="20% - Accent4" xfId="33" builtinId="42" customBuiltin="1"/>
    <cellStyle name="20% - Accent4 2" xfId="65"/>
    <cellStyle name="20% - Accent4 3" xfId="66"/>
    <cellStyle name="20% - Accent4 4" xfId="67"/>
    <cellStyle name="20% - Accent4 5" xfId="68"/>
    <cellStyle name="20% - Accent4 6" xfId="69"/>
    <cellStyle name="20% - Accent4 7" xfId="70"/>
    <cellStyle name="20% - Accent5" xfId="37" builtinId="46" customBuiltin="1"/>
    <cellStyle name="20% - Accent5 2" xfId="71"/>
    <cellStyle name="20% - Accent5 3" xfId="72"/>
    <cellStyle name="20% - Accent5 4" xfId="73"/>
    <cellStyle name="20% - Accent5 5" xfId="74"/>
    <cellStyle name="20% - Accent5 6" xfId="75"/>
    <cellStyle name="20% - Accent5 7" xfId="76"/>
    <cellStyle name="20% - Accent6" xfId="41" builtinId="50" customBuiltin="1"/>
    <cellStyle name="20% - Accent6 2" xfId="77"/>
    <cellStyle name="20% - Accent6 3" xfId="78"/>
    <cellStyle name="20% - Accent6 4" xfId="79"/>
    <cellStyle name="20% - Accent6 5" xfId="80"/>
    <cellStyle name="20% - Accent6 6" xfId="81"/>
    <cellStyle name="20% - Accent6 7" xfId="82"/>
    <cellStyle name="40% - Accent1" xfId="22" builtinId="31" customBuiltin="1"/>
    <cellStyle name="40% - Accent1 2" xfId="83"/>
    <cellStyle name="40% - Accent1 3" xfId="84"/>
    <cellStyle name="40% - Accent1 4" xfId="85"/>
    <cellStyle name="40% - Accent1 5" xfId="86"/>
    <cellStyle name="40% - Accent1 6" xfId="87"/>
    <cellStyle name="40% - Accent1 7" xfId="88"/>
    <cellStyle name="40% - Accent2" xfId="26" builtinId="35" customBuiltin="1"/>
    <cellStyle name="40% - Accent2 2" xfId="89"/>
    <cellStyle name="40% - Accent2 3" xfId="90"/>
    <cellStyle name="40% - Accent2 4" xfId="91"/>
    <cellStyle name="40% - Accent2 5" xfId="92"/>
    <cellStyle name="40% - Accent2 6" xfId="93"/>
    <cellStyle name="40% - Accent2 7" xfId="94"/>
    <cellStyle name="40% - Accent3" xfId="30" builtinId="39" customBuiltin="1"/>
    <cellStyle name="40% - Accent3 2" xfId="95"/>
    <cellStyle name="40% - Accent3 3" xfId="96"/>
    <cellStyle name="40% - Accent3 4" xfId="97"/>
    <cellStyle name="40% - Accent3 5" xfId="98"/>
    <cellStyle name="40% - Accent3 6" xfId="99"/>
    <cellStyle name="40% - Accent3 7" xfId="100"/>
    <cellStyle name="40% - Accent4" xfId="34" builtinId="43" customBuiltin="1"/>
    <cellStyle name="40% - Accent4 2" xfId="101"/>
    <cellStyle name="40% - Accent4 3" xfId="102"/>
    <cellStyle name="40% - Accent4 4" xfId="103"/>
    <cellStyle name="40% - Accent4 5" xfId="104"/>
    <cellStyle name="40% - Accent4 6" xfId="105"/>
    <cellStyle name="40% - Accent4 7" xfId="106"/>
    <cellStyle name="40% - Accent5" xfId="38" builtinId="47" customBuiltin="1"/>
    <cellStyle name="40% - Accent5 2" xfId="107"/>
    <cellStyle name="40% - Accent5 3" xfId="108"/>
    <cellStyle name="40% - Accent5 4" xfId="109"/>
    <cellStyle name="40% - Accent5 5" xfId="110"/>
    <cellStyle name="40% - Accent5 6" xfId="111"/>
    <cellStyle name="40% - Accent5 7" xfId="112"/>
    <cellStyle name="40% - Accent6" xfId="42" builtinId="51" customBuiltin="1"/>
    <cellStyle name="40% - Accent6 2" xfId="113"/>
    <cellStyle name="40% - Accent6 3" xfId="114"/>
    <cellStyle name="40% - Accent6 4" xfId="115"/>
    <cellStyle name="40% - Accent6 5" xfId="116"/>
    <cellStyle name="40% - Accent6 6" xfId="117"/>
    <cellStyle name="40% - Accent6 7" xfId="118"/>
    <cellStyle name="60% - Accent1" xfId="23" builtinId="32" customBuiltin="1"/>
    <cellStyle name="60% - Accent1 2" xfId="119"/>
    <cellStyle name="60% - Accent1 3" xfId="120"/>
    <cellStyle name="60% - Accent1 4" xfId="121"/>
    <cellStyle name="60% - Accent1 5" xfId="122"/>
    <cellStyle name="60% - Accent1 6" xfId="123"/>
    <cellStyle name="60% - Accent1 7" xfId="124"/>
    <cellStyle name="60% - Accent2" xfId="27" builtinId="36" customBuiltin="1"/>
    <cellStyle name="60% - Accent2 2" xfId="125"/>
    <cellStyle name="60% - Accent2 3" xfId="126"/>
    <cellStyle name="60% - Accent2 4" xfId="127"/>
    <cellStyle name="60% - Accent2 5" xfId="128"/>
    <cellStyle name="60% - Accent2 6" xfId="129"/>
    <cellStyle name="60% - Accent2 7" xfId="130"/>
    <cellStyle name="60% - Accent3" xfId="31" builtinId="40" customBuiltin="1"/>
    <cellStyle name="60% - Accent3 2" xfId="131"/>
    <cellStyle name="60% - Accent3 3" xfId="132"/>
    <cellStyle name="60% - Accent3 4" xfId="133"/>
    <cellStyle name="60% - Accent3 5" xfId="134"/>
    <cellStyle name="60% - Accent3 6" xfId="135"/>
    <cellStyle name="60% - Accent3 7" xfId="136"/>
    <cellStyle name="60% - Accent4" xfId="35" builtinId="44" customBuiltin="1"/>
    <cellStyle name="60% - Accent4 2" xfId="137"/>
    <cellStyle name="60% - Accent4 3" xfId="138"/>
    <cellStyle name="60% - Accent4 4" xfId="139"/>
    <cellStyle name="60% - Accent4 5" xfId="140"/>
    <cellStyle name="60% - Accent4 6" xfId="141"/>
    <cellStyle name="60% - Accent4 7" xfId="142"/>
    <cellStyle name="60% - Accent5" xfId="39" builtinId="48" customBuiltin="1"/>
    <cellStyle name="60% - Accent5 2" xfId="143"/>
    <cellStyle name="60% - Accent5 3" xfId="144"/>
    <cellStyle name="60% - Accent5 4" xfId="145"/>
    <cellStyle name="60% - Accent5 5" xfId="146"/>
    <cellStyle name="60% - Accent5 6" xfId="147"/>
    <cellStyle name="60% - Accent5 7" xfId="148"/>
    <cellStyle name="60% - Accent6" xfId="43" builtinId="52" customBuiltin="1"/>
    <cellStyle name="60% - Accent6 2" xfId="149"/>
    <cellStyle name="60% - Accent6 3" xfId="150"/>
    <cellStyle name="60% - Accent6 4" xfId="151"/>
    <cellStyle name="60% - Accent6 5" xfId="152"/>
    <cellStyle name="60% - Accent6 6" xfId="153"/>
    <cellStyle name="60% - Accent6 7" xfId="154"/>
    <cellStyle name="Accent1" xfId="20" builtinId="29" customBuiltin="1"/>
    <cellStyle name="Accent1 2" xfId="155"/>
    <cellStyle name="Accent1 3" xfId="156"/>
    <cellStyle name="Accent1 4" xfId="157"/>
    <cellStyle name="Accent1 5" xfId="158"/>
    <cellStyle name="Accent1 6" xfId="159"/>
    <cellStyle name="Accent1 7" xfId="160"/>
    <cellStyle name="Accent2" xfId="24" builtinId="33" customBuiltin="1"/>
    <cellStyle name="Accent2 2" xfId="161"/>
    <cellStyle name="Accent2 3" xfId="162"/>
    <cellStyle name="Accent2 4" xfId="163"/>
    <cellStyle name="Accent2 5" xfId="164"/>
    <cellStyle name="Accent2 6" xfId="165"/>
    <cellStyle name="Accent2 7" xfId="166"/>
    <cellStyle name="Accent3" xfId="28" builtinId="37" customBuiltin="1"/>
    <cellStyle name="Accent3 2" xfId="167"/>
    <cellStyle name="Accent3 3" xfId="168"/>
    <cellStyle name="Accent3 4" xfId="169"/>
    <cellStyle name="Accent3 5" xfId="170"/>
    <cellStyle name="Accent3 6" xfId="171"/>
    <cellStyle name="Accent3 7" xfId="172"/>
    <cellStyle name="Accent4" xfId="32" builtinId="41" customBuiltin="1"/>
    <cellStyle name="Accent4 2" xfId="173"/>
    <cellStyle name="Accent4 3" xfId="174"/>
    <cellStyle name="Accent4 4" xfId="175"/>
    <cellStyle name="Accent4 5" xfId="176"/>
    <cellStyle name="Accent4 6" xfId="177"/>
    <cellStyle name="Accent4 7" xfId="178"/>
    <cellStyle name="Accent5" xfId="36" builtinId="45" customBuiltin="1"/>
    <cellStyle name="Accent5 2" xfId="179"/>
    <cellStyle name="Accent5 3" xfId="180"/>
    <cellStyle name="Accent5 4" xfId="181"/>
    <cellStyle name="Accent5 5" xfId="182"/>
    <cellStyle name="Accent5 6" xfId="183"/>
    <cellStyle name="Accent5 7" xfId="184"/>
    <cellStyle name="Accent6" xfId="40" builtinId="49" customBuiltin="1"/>
    <cellStyle name="Accent6 2" xfId="185"/>
    <cellStyle name="Accent6 3" xfId="186"/>
    <cellStyle name="Accent6 4" xfId="187"/>
    <cellStyle name="Accent6 5" xfId="188"/>
    <cellStyle name="Accent6 6" xfId="189"/>
    <cellStyle name="Accent6 7" xfId="190"/>
    <cellStyle name="Bad" xfId="9" builtinId="27" customBuiltin="1"/>
    <cellStyle name="Bad 2" xfId="191"/>
    <cellStyle name="Bad 3" xfId="192"/>
    <cellStyle name="Bad 4" xfId="193"/>
    <cellStyle name="Bad 5" xfId="194"/>
    <cellStyle name="Bad 6" xfId="195"/>
    <cellStyle name="Bad 7" xfId="196"/>
    <cellStyle name="Calculation" xfId="13" builtinId="22" customBuiltin="1"/>
    <cellStyle name="Calculation 2" xfId="197"/>
    <cellStyle name="Calculation 3" xfId="198"/>
    <cellStyle name="Calculation 4" xfId="199"/>
    <cellStyle name="Calculation 5" xfId="200"/>
    <cellStyle name="Calculation 6" xfId="201"/>
    <cellStyle name="Calculation 7" xfId="202"/>
    <cellStyle name="Check Cell" xfId="15" builtinId="23" customBuiltin="1"/>
    <cellStyle name="Check Cell 2" xfId="203"/>
    <cellStyle name="Check Cell 3" xfId="204"/>
    <cellStyle name="Check Cell 4" xfId="205"/>
    <cellStyle name="Check Cell 5" xfId="206"/>
    <cellStyle name="Check Cell 6" xfId="207"/>
    <cellStyle name="Check Cell 7" xfId="208"/>
    <cellStyle name="Comma 2" xfId="46"/>
    <cellStyle name="Currency" xfId="1" builtinId="4"/>
    <cellStyle name="Currency 2" xfId="45"/>
    <cellStyle name="Currency 3" xfId="209"/>
    <cellStyle name="Currency 4" xfId="210"/>
    <cellStyle name="Currency 5" xfId="211"/>
    <cellStyle name="Currency 6" xfId="212"/>
    <cellStyle name="Currency 8" xfId="213"/>
    <cellStyle name="Explanatory Text" xfId="18" builtinId="53" customBuiltin="1"/>
    <cellStyle name="Explanatory Text 2" xfId="214"/>
    <cellStyle name="Explanatory Text 3" xfId="215"/>
    <cellStyle name="Explanatory Text 4" xfId="216"/>
    <cellStyle name="Explanatory Text 5" xfId="217"/>
    <cellStyle name="Explanatory Text 6" xfId="218"/>
    <cellStyle name="Explanatory Text 7" xfId="219"/>
    <cellStyle name="Good" xfId="8" builtinId="26" customBuiltin="1"/>
    <cellStyle name="Good 2" xfId="220"/>
    <cellStyle name="Good 3" xfId="221"/>
    <cellStyle name="Good 4" xfId="222"/>
    <cellStyle name="Good 5" xfId="223"/>
    <cellStyle name="Good 6" xfId="224"/>
    <cellStyle name="Good 7" xfId="225"/>
    <cellStyle name="Heading 1" xfId="4" builtinId="16" customBuiltin="1"/>
    <cellStyle name="Heading 1 2" xfId="226"/>
    <cellStyle name="Heading 1 3" xfId="227"/>
    <cellStyle name="Heading 1 4" xfId="228"/>
    <cellStyle name="Heading 1 5" xfId="229"/>
    <cellStyle name="Heading 1 6" xfId="230"/>
    <cellStyle name="Heading 1 7" xfId="231"/>
    <cellStyle name="Heading 2" xfId="5" builtinId="17" customBuiltin="1"/>
    <cellStyle name="Heading 2 2" xfId="232"/>
    <cellStyle name="Heading 2 3" xfId="233"/>
    <cellStyle name="Heading 2 4" xfId="234"/>
    <cellStyle name="Heading 2 5" xfId="235"/>
    <cellStyle name="Heading 2 6" xfId="236"/>
    <cellStyle name="Heading 2 7" xfId="237"/>
    <cellStyle name="Heading 3" xfId="6" builtinId="18" customBuiltin="1"/>
    <cellStyle name="Heading 3 2" xfId="238"/>
    <cellStyle name="Heading 3 3" xfId="239"/>
    <cellStyle name="Heading 3 4" xfId="240"/>
    <cellStyle name="Heading 3 5" xfId="241"/>
    <cellStyle name="Heading 3 6" xfId="242"/>
    <cellStyle name="Heading 3 7" xfId="243"/>
    <cellStyle name="Heading 4" xfId="7" builtinId="19" customBuiltin="1"/>
    <cellStyle name="Heading 4 2" xfId="244"/>
    <cellStyle name="Heading 4 3" xfId="245"/>
    <cellStyle name="Heading 4 4" xfId="246"/>
    <cellStyle name="Heading 4 5" xfId="247"/>
    <cellStyle name="Heading 4 6" xfId="248"/>
    <cellStyle name="Heading 4 7" xfId="249"/>
    <cellStyle name="Input" xfId="11" builtinId="20" customBuiltin="1"/>
    <cellStyle name="Input 2" xfId="250"/>
    <cellStyle name="Input 3" xfId="251"/>
    <cellStyle name="Input 4" xfId="252"/>
    <cellStyle name="Input 5" xfId="253"/>
    <cellStyle name="Input 6" xfId="254"/>
    <cellStyle name="Input 7" xfId="255"/>
    <cellStyle name="Linked Cell" xfId="14" builtinId="24" customBuiltin="1"/>
    <cellStyle name="Linked Cell 2" xfId="256"/>
    <cellStyle name="Linked Cell 3" xfId="257"/>
    <cellStyle name="Linked Cell 4" xfId="258"/>
    <cellStyle name="Linked Cell 5" xfId="259"/>
    <cellStyle name="Linked Cell 6" xfId="260"/>
    <cellStyle name="Linked Cell 7" xfId="261"/>
    <cellStyle name="Neutral" xfId="10" builtinId="28" customBuiltin="1"/>
    <cellStyle name="Neutral 2" xfId="262"/>
    <cellStyle name="Neutral 3" xfId="263"/>
    <cellStyle name="Neutral 4" xfId="264"/>
    <cellStyle name="Neutral 5" xfId="265"/>
    <cellStyle name="Neutral 6" xfId="266"/>
    <cellStyle name="Neutral 7" xfId="267"/>
    <cellStyle name="Normal" xfId="0" builtinId="0"/>
    <cellStyle name="Normal 10" xfId="268"/>
    <cellStyle name="Normal 11" xfId="269"/>
    <cellStyle name="Normal 12" xfId="270"/>
    <cellStyle name="Normal 2" xfId="44"/>
    <cellStyle name="Normal 3" xfId="271"/>
    <cellStyle name="Normal 4" xfId="272"/>
    <cellStyle name="Normal 5" xfId="273"/>
    <cellStyle name="Normal 6" xfId="274"/>
    <cellStyle name="Normal 7" xfId="275"/>
    <cellStyle name="Normal 8" xfId="276"/>
    <cellStyle name="Normal 9" xfId="277"/>
    <cellStyle name="Note" xfId="17" builtinId="10" customBuiltin="1"/>
    <cellStyle name="Note 2" xfId="278"/>
    <cellStyle name="Note 3" xfId="279"/>
    <cellStyle name="Note 4" xfId="280"/>
    <cellStyle name="Note 5" xfId="281"/>
    <cellStyle name="Note 6" xfId="282"/>
    <cellStyle name="Note 7" xfId="283"/>
    <cellStyle name="Output" xfId="12" builtinId="21" customBuiltin="1"/>
    <cellStyle name="Output 2" xfId="284"/>
    <cellStyle name="Output 3" xfId="285"/>
    <cellStyle name="Output 4" xfId="286"/>
    <cellStyle name="Output 5" xfId="287"/>
    <cellStyle name="Output 6" xfId="288"/>
    <cellStyle name="Output 7" xfId="289"/>
    <cellStyle name="Percent" xfId="2" builtinId="5"/>
    <cellStyle name="Title" xfId="3" builtinId="15" customBuiltin="1"/>
    <cellStyle name="Total" xfId="19" builtinId="25" customBuiltin="1"/>
    <cellStyle name="Total 2" xfId="290"/>
    <cellStyle name="Total 3" xfId="291"/>
    <cellStyle name="Total 4" xfId="292"/>
    <cellStyle name="Total 5" xfId="293"/>
    <cellStyle name="Total 6" xfId="294"/>
    <cellStyle name="Total 7" xfId="295"/>
    <cellStyle name="Warning Text" xfId="16" builtinId="11" customBuiltin="1"/>
    <cellStyle name="Warning Text 2" xfId="296"/>
    <cellStyle name="Warning Text 3" xfId="297"/>
    <cellStyle name="Warning Text 4" xfId="298"/>
    <cellStyle name="Warning Text 5" xfId="299"/>
    <cellStyle name="Warning Text 6" xfId="300"/>
    <cellStyle name="Warning Text 7" xfId="301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B16" sqref="B16"/>
    </sheetView>
  </sheetViews>
  <sheetFormatPr defaultRowHeight="12.75"/>
  <cols>
    <col min="1" max="1" width="48" style="14" customWidth="1"/>
    <col min="2" max="2" width="13" style="13" customWidth="1"/>
    <col min="3" max="3" width="11.42578125" style="12" bestFit="1" customWidth="1"/>
    <col min="4" max="239" width="9.140625" style="12"/>
    <col min="240" max="240" width="19.140625" style="12" customWidth="1"/>
    <col min="241" max="241" width="27.42578125" style="12" bestFit="1" customWidth="1"/>
    <col min="242" max="242" width="32.7109375" style="12" bestFit="1" customWidth="1"/>
    <col min="243" max="243" width="18" style="12" bestFit="1" customWidth="1"/>
    <col min="244" max="244" width="16.5703125" style="12" customWidth="1"/>
    <col min="245" max="246" width="16.7109375" style="12" bestFit="1" customWidth="1"/>
    <col min="247" max="247" width="14.28515625" style="12" customWidth="1"/>
    <col min="248" max="248" width="15.5703125" style="12" customWidth="1"/>
    <col min="249" max="249" width="17.28515625" style="12" customWidth="1"/>
    <col min="250" max="250" width="14.42578125" style="12" customWidth="1"/>
    <col min="251" max="255" width="9.140625" style="12" customWidth="1"/>
    <col min="256" max="256" width="17.28515625" style="12" bestFit="1" customWidth="1"/>
    <col min="257" max="495" width="9.140625" style="12"/>
    <col min="496" max="496" width="19.140625" style="12" customWidth="1"/>
    <col min="497" max="497" width="27.42578125" style="12" bestFit="1" customWidth="1"/>
    <col min="498" max="498" width="32.7109375" style="12" bestFit="1" customWidth="1"/>
    <col min="499" max="499" width="18" style="12" bestFit="1" customWidth="1"/>
    <col min="500" max="500" width="16.5703125" style="12" customWidth="1"/>
    <col min="501" max="502" width="16.7109375" style="12" bestFit="1" customWidth="1"/>
    <col min="503" max="503" width="14.28515625" style="12" customWidth="1"/>
    <col min="504" max="504" width="15.5703125" style="12" customWidth="1"/>
    <col min="505" max="505" width="17.28515625" style="12" customWidth="1"/>
    <col min="506" max="506" width="14.42578125" style="12" customWidth="1"/>
    <col min="507" max="511" width="9.140625" style="12" customWidth="1"/>
    <col min="512" max="512" width="17.28515625" style="12" bestFit="1" customWidth="1"/>
    <col min="513" max="751" width="9.140625" style="12"/>
    <col min="752" max="752" width="19.140625" style="12" customWidth="1"/>
    <col min="753" max="753" width="27.42578125" style="12" bestFit="1" customWidth="1"/>
    <col min="754" max="754" width="32.7109375" style="12" bestFit="1" customWidth="1"/>
    <col min="755" max="755" width="18" style="12" bestFit="1" customWidth="1"/>
    <col min="756" max="756" width="16.5703125" style="12" customWidth="1"/>
    <col min="757" max="758" width="16.7109375" style="12" bestFit="1" customWidth="1"/>
    <col min="759" max="759" width="14.28515625" style="12" customWidth="1"/>
    <col min="760" max="760" width="15.5703125" style="12" customWidth="1"/>
    <col min="761" max="761" width="17.28515625" style="12" customWidth="1"/>
    <col min="762" max="762" width="14.42578125" style="12" customWidth="1"/>
    <col min="763" max="767" width="9.140625" style="12" customWidth="1"/>
    <col min="768" max="768" width="17.28515625" style="12" bestFit="1" customWidth="1"/>
    <col min="769" max="1007" width="9.140625" style="12"/>
    <col min="1008" max="1008" width="19.140625" style="12" customWidth="1"/>
    <col min="1009" max="1009" width="27.42578125" style="12" bestFit="1" customWidth="1"/>
    <col min="1010" max="1010" width="32.7109375" style="12" bestFit="1" customWidth="1"/>
    <col min="1011" max="1011" width="18" style="12" bestFit="1" customWidth="1"/>
    <col min="1012" max="1012" width="16.5703125" style="12" customWidth="1"/>
    <col min="1013" max="1014" width="16.7109375" style="12" bestFit="1" customWidth="1"/>
    <col min="1015" max="1015" width="14.28515625" style="12" customWidth="1"/>
    <col min="1016" max="1016" width="15.5703125" style="12" customWidth="1"/>
    <col min="1017" max="1017" width="17.28515625" style="12" customWidth="1"/>
    <col min="1018" max="1018" width="14.42578125" style="12" customWidth="1"/>
    <col min="1019" max="1023" width="9.140625" style="12" customWidth="1"/>
    <col min="1024" max="1024" width="17.28515625" style="12" bestFit="1" customWidth="1"/>
    <col min="1025" max="1263" width="9.140625" style="12"/>
    <col min="1264" max="1264" width="19.140625" style="12" customWidth="1"/>
    <col min="1265" max="1265" width="27.42578125" style="12" bestFit="1" customWidth="1"/>
    <col min="1266" max="1266" width="32.7109375" style="12" bestFit="1" customWidth="1"/>
    <col min="1267" max="1267" width="18" style="12" bestFit="1" customWidth="1"/>
    <col min="1268" max="1268" width="16.5703125" style="12" customWidth="1"/>
    <col min="1269" max="1270" width="16.7109375" style="12" bestFit="1" customWidth="1"/>
    <col min="1271" max="1271" width="14.28515625" style="12" customWidth="1"/>
    <col min="1272" max="1272" width="15.5703125" style="12" customWidth="1"/>
    <col min="1273" max="1273" width="17.28515625" style="12" customWidth="1"/>
    <col min="1274" max="1274" width="14.42578125" style="12" customWidth="1"/>
    <col min="1275" max="1279" width="9.140625" style="12" customWidth="1"/>
    <col min="1280" max="1280" width="17.28515625" style="12" bestFit="1" customWidth="1"/>
    <col min="1281" max="1519" width="9.140625" style="12"/>
    <col min="1520" max="1520" width="19.140625" style="12" customWidth="1"/>
    <col min="1521" max="1521" width="27.42578125" style="12" bestFit="1" customWidth="1"/>
    <col min="1522" max="1522" width="32.7109375" style="12" bestFit="1" customWidth="1"/>
    <col min="1523" max="1523" width="18" style="12" bestFit="1" customWidth="1"/>
    <col min="1524" max="1524" width="16.5703125" style="12" customWidth="1"/>
    <col min="1525" max="1526" width="16.7109375" style="12" bestFit="1" customWidth="1"/>
    <col min="1527" max="1527" width="14.28515625" style="12" customWidth="1"/>
    <col min="1528" max="1528" width="15.5703125" style="12" customWidth="1"/>
    <col min="1529" max="1529" width="17.28515625" style="12" customWidth="1"/>
    <col min="1530" max="1530" width="14.42578125" style="12" customWidth="1"/>
    <col min="1531" max="1535" width="9.140625" style="12" customWidth="1"/>
    <col min="1536" max="1536" width="17.28515625" style="12" bestFit="1" customWidth="1"/>
    <col min="1537" max="1775" width="9.140625" style="12"/>
    <col min="1776" max="1776" width="19.140625" style="12" customWidth="1"/>
    <col min="1777" max="1777" width="27.42578125" style="12" bestFit="1" customWidth="1"/>
    <col min="1778" max="1778" width="32.7109375" style="12" bestFit="1" customWidth="1"/>
    <col min="1779" max="1779" width="18" style="12" bestFit="1" customWidth="1"/>
    <col min="1780" max="1780" width="16.5703125" style="12" customWidth="1"/>
    <col min="1781" max="1782" width="16.7109375" style="12" bestFit="1" customWidth="1"/>
    <col min="1783" max="1783" width="14.28515625" style="12" customWidth="1"/>
    <col min="1784" max="1784" width="15.5703125" style="12" customWidth="1"/>
    <col min="1785" max="1785" width="17.28515625" style="12" customWidth="1"/>
    <col min="1786" max="1786" width="14.42578125" style="12" customWidth="1"/>
    <col min="1787" max="1791" width="9.140625" style="12" customWidth="1"/>
    <col min="1792" max="1792" width="17.28515625" style="12" bestFit="1" customWidth="1"/>
    <col min="1793" max="2031" width="9.140625" style="12"/>
    <col min="2032" max="2032" width="19.140625" style="12" customWidth="1"/>
    <col min="2033" max="2033" width="27.42578125" style="12" bestFit="1" customWidth="1"/>
    <col min="2034" max="2034" width="32.7109375" style="12" bestFit="1" customWidth="1"/>
    <col min="2035" max="2035" width="18" style="12" bestFit="1" customWidth="1"/>
    <col min="2036" max="2036" width="16.5703125" style="12" customWidth="1"/>
    <col min="2037" max="2038" width="16.7109375" style="12" bestFit="1" customWidth="1"/>
    <col min="2039" max="2039" width="14.28515625" style="12" customWidth="1"/>
    <col min="2040" max="2040" width="15.5703125" style="12" customWidth="1"/>
    <col min="2041" max="2041" width="17.28515625" style="12" customWidth="1"/>
    <col min="2042" max="2042" width="14.42578125" style="12" customWidth="1"/>
    <col min="2043" max="2047" width="9.140625" style="12" customWidth="1"/>
    <col min="2048" max="2048" width="17.28515625" style="12" bestFit="1" customWidth="1"/>
    <col min="2049" max="2287" width="9.140625" style="12"/>
    <col min="2288" max="2288" width="19.140625" style="12" customWidth="1"/>
    <col min="2289" max="2289" width="27.42578125" style="12" bestFit="1" customWidth="1"/>
    <col min="2290" max="2290" width="32.7109375" style="12" bestFit="1" customWidth="1"/>
    <col min="2291" max="2291" width="18" style="12" bestFit="1" customWidth="1"/>
    <col min="2292" max="2292" width="16.5703125" style="12" customWidth="1"/>
    <col min="2293" max="2294" width="16.7109375" style="12" bestFit="1" customWidth="1"/>
    <col min="2295" max="2295" width="14.28515625" style="12" customWidth="1"/>
    <col min="2296" max="2296" width="15.5703125" style="12" customWidth="1"/>
    <col min="2297" max="2297" width="17.28515625" style="12" customWidth="1"/>
    <col min="2298" max="2298" width="14.42578125" style="12" customWidth="1"/>
    <col min="2299" max="2303" width="9.140625" style="12" customWidth="1"/>
    <col min="2304" max="2304" width="17.28515625" style="12" bestFit="1" customWidth="1"/>
    <col min="2305" max="2543" width="9.140625" style="12"/>
    <col min="2544" max="2544" width="19.140625" style="12" customWidth="1"/>
    <col min="2545" max="2545" width="27.42578125" style="12" bestFit="1" customWidth="1"/>
    <col min="2546" max="2546" width="32.7109375" style="12" bestFit="1" customWidth="1"/>
    <col min="2547" max="2547" width="18" style="12" bestFit="1" customWidth="1"/>
    <col min="2548" max="2548" width="16.5703125" style="12" customWidth="1"/>
    <col min="2549" max="2550" width="16.7109375" style="12" bestFit="1" customWidth="1"/>
    <col min="2551" max="2551" width="14.28515625" style="12" customWidth="1"/>
    <col min="2552" max="2552" width="15.5703125" style="12" customWidth="1"/>
    <col min="2553" max="2553" width="17.28515625" style="12" customWidth="1"/>
    <col min="2554" max="2554" width="14.42578125" style="12" customWidth="1"/>
    <col min="2555" max="2559" width="9.140625" style="12" customWidth="1"/>
    <col min="2560" max="2560" width="17.28515625" style="12" bestFit="1" customWidth="1"/>
    <col min="2561" max="2799" width="9.140625" style="12"/>
    <col min="2800" max="2800" width="19.140625" style="12" customWidth="1"/>
    <col min="2801" max="2801" width="27.42578125" style="12" bestFit="1" customWidth="1"/>
    <col min="2802" max="2802" width="32.7109375" style="12" bestFit="1" customWidth="1"/>
    <col min="2803" max="2803" width="18" style="12" bestFit="1" customWidth="1"/>
    <col min="2804" max="2804" width="16.5703125" style="12" customWidth="1"/>
    <col min="2805" max="2806" width="16.7109375" style="12" bestFit="1" customWidth="1"/>
    <col min="2807" max="2807" width="14.28515625" style="12" customWidth="1"/>
    <col min="2808" max="2808" width="15.5703125" style="12" customWidth="1"/>
    <col min="2809" max="2809" width="17.28515625" style="12" customWidth="1"/>
    <col min="2810" max="2810" width="14.42578125" style="12" customWidth="1"/>
    <col min="2811" max="2815" width="9.140625" style="12" customWidth="1"/>
    <col min="2816" max="2816" width="17.28515625" style="12" bestFit="1" customWidth="1"/>
    <col min="2817" max="3055" width="9.140625" style="12"/>
    <col min="3056" max="3056" width="19.140625" style="12" customWidth="1"/>
    <col min="3057" max="3057" width="27.42578125" style="12" bestFit="1" customWidth="1"/>
    <col min="3058" max="3058" width="32.7109375" style="12" bestFit="1" customWidth="1"/>
    <col min="3059" max="3059" width="18" style="12" bestFit="1" customWidth="1"/>
    <col min="3060" max="3060" width="16.5703125" style="12" customWidth="1"/>
    <col min="3061" max="3062" width="16.7109375" style="12" bestFit="1" customWidth="1"/>
    <col min="3063" max="3063" width="14.28515625" style="12" customWidth="1"/>
    <col min="3064" max="3064" width="15.5703125" style="12" customWidth="1"/>
    <col min="3065" max="3065" width="17.28515625" style="12" customWidth="1"/>
    <col min="3066" max="3066" width="14.42578125" style="12" customWidth="1"/>
    <col min="3067" max="3071" width="9.140625" style="12" customWidth="1"/>
    <col min="3072" max="3072" width="17.28515625" style="12" bestFit="1" customWidth="1"/>
    <col min="3073" max="3311" width="9.140625" style="12"/>
    <col min="3312" max="3312" width="19.140625" style="12" customWidth="1"/>
    <col min="3313" max="3313" width="27.42578125" style="12" bestFit="1" customWidth="1"/>
    <col min="3314" max="3314" width="32.7109375" style="12" bestFit="1" customWidth="1"/>
    <col min="3315" max="3315" width="18" style="12" bestFit="1" customWidth="1"/>
    <col min="3316" max="3316" width="16.5703125" style="12" customWidth="1"/>
    <col min="3317" max="3318" width="16.7109375" style="12" bestFit="1" customWidth="1"/>
    <col min="3319" max="3319" width="14.28515625" style="12" customWidth="1"/>
    <col min="3320" max="3320" width="15.5703125" style="12" customWidth="1"/>
    <col min="3321" max="3321" width="17.28515625" style="12" customWidth="1"/>
    <col min="3322" max="3322" width="14.42578125" style="12" customWidth="1"/>
    <col min="3323" max="3327" width="9.140625" style="12" customWidth="1"/>
    <col min="3328" max="3328" width="17.28515625" style="12" bestFit="1" customWidth="1"/>
    <col min="3329" max="3567" width="9.140625" style="12"/>
    <col min="3568" max="3568" width="19.140625" style="12" customWidth="1"/>
    <col min="3569" max="3569" width="27.42578125" style="12" bestFit="1" customWidth="1"/>
    <col min="3570" max="3570" width="32.7109375" style="12" bestFit="1" customWidth="1"/>
    <col min="3571" max="3571" width="18" style="12" bestFit="1" customWidth="1"/>
    <col min="3572" max="3572" width="16.5703125" style="12" customWidth="1"/>
    <col min="3573" max="3574" width="16.7109375" style="12" bestFit="1" customWidth="1"/>
    <col min="3575" max="3575" width="14.28515625" style="12" customWidth="1"/>
    <col min="3576" max="3576" width="15.5703125" style="12" customWidth="1"/>
    <col min="3577" max="3577" width="17.28515625" style="12" customWidth="1"/>
    <col min="3578" max="3578" width="14.42578125" style="12" customWidth="1"/>
    <col min="3579" max="3583" width="9.140625" style="12" customWidth="1"/>
    <col min="3584" max="3584" width="17.28515625" style="12" bestFit="1" customWidth="1"/>
    <col min="3585" max="3823" width="9.140625" style="12"/>
    <col min="3824" max="3824" width="19.140625" style="12" customWidth="1"/>
    <col min="3825" max="3825" width="27.42578125" style="12" bestFit="1" customWidth="1"/>
    <col min="3826" max="3826" width="32.7109375" style="12" bestFit="1" customWidth="1"/>
    <col min="3827" max="3827" width="18" style="12" bestFit="1" customWidth="1"/>
    <col min="3828" max="3828" width="16.5703125" style="12" customWidth="1"/>
    <col min="3829" max="3830" width="16.7109375" style="12" bestFit="1" customWidth="1"/>
    <col min="3831" max="3831" width="14.28515625" style="12" customWidth="1"/>
    <col min="3832" max="3832" width="15.5703125" style="12" customWidth="1"/>
    <col min="3833" max="3833" width="17.28515625" style="12" customWidth="1"/>
    <col min="3834" max="3834" width="14.42578125" style="12" customWidth="1"/>
    <col min="3835" max="3839" width="9.140625" style="12" customWidth="1"/>
    <col min="3840" max="3840" width="17.28515625" style="12" bestFit="1" customWidth="1"/>
    <col min="3841" max="4079" width="9.140625" style="12"/>
    <col min="4080" max="4080" width="19.140625" style="12" customWidth="1"/>
    <col min="4081" max="4081" width="27.42578125" style="12" bestFit="1" customWidth="1"/>
    <col min="4082" max="4082" width="32.7109375" style="12" bestFit="1" customWidth="1"/>
    <col min="4083" max="4083" width="18" style="12" bestFit="1" customWidth="1"/>
    <col min="4084" max="4084" width="16.5703125" style="12" customWidth="1"/>
    <col min="4085" max="4086" width="16.7109375" style="12" bestFit="1" customWidth="1"/>
    <col min="4087" max="4087" width="14.28515625" style="12" customWidth="1"/>
    <col min="4088" max="4088" width="15.5703125" style="12" customWidth="1"/>
    <col min="4089" max="4089" width="17.28515625" style="12" customWidth="1"/>
    <col min="4090" max="4090" width="14.42578125" style="12" customWidth="1"/>
    <col min="4091" max="4095" width="9.140625" style="12" customWidth="1"/>
    <col min="4096" max="4096" width="17.28515625" style="12" bestFit="1" customWidth="1"/>
    <col min="4097" max="4335" width="9.140625" style="12"/>
    <col min="4336" max="4336" width="19.140625" style="12" customWidth="1"/>
    <col min="4337" max="4337" width="27.42578125" style="12" bestFit="1" customWidth="1"/>
    <col min="4338" max="4338" width="32.7109375" style="12" bestFit="1" customWidth="1"/>
    <col min="4339" max="4339" width="18" style="12" bestFit="1" customWidth="1"/>
    <col min="4340" max="4340" width="16.5703125" style="12" customWidth="1"/>
    <col min="4341" max="4342" width="16.7109375" style="12" bestFit="1" customWidth="1"/>
    <col min="4343" max="4343" width="14.28515625" style="12" customWidth="1"/>
    <col min="4344" max="4344" width="15.5703125" style="12" customWidth="1"/>
    <col min="4345" max="4345" width="17.28515625" style="12" customWidth="1"/>
    <col min="4346" max="4346" width="14.42578125" style="12" customWidth="1"/>
    <col min="4347" max="4351" width="9.140625" style="12" customWidth="1"/>
    <col min="4352" max="4352" width="17.28515625" style="12" bestFit="1" customWidth="1"/>
    <col min="4353" max="4591" width="9.140625" style="12"/>
    <col min="4592" max="4592" width="19.140625" style="12" customWidth="1"/>
    <col min="4593" max="4593" width="27.42578125" style="12" bestFit="1" customWidth="1"/>
    <col min="4594" max="4594" width="32.7109375" style="12" bestFit="1" customWidth="1"/>
    <col min="4595" max="4595" width="18" style="12" bestFit="1" customWidth="1"/>
    <col min="4596" max="4596" width="16.5703125" style="12" customWidth="1"/>
    <col min="4597" max="4598" width="16.7109375" style="12" bestFit="1" customWidth="1"/>
    <col min="4599" max="4599" width="14.28515625" style="12" customWidth="1"/>
    <col min="4600" max="4600" width="15.5703125" style="12" customWidth="1"/>
    <col min="4601" max="4601" width="17.28515625" style="12" customWidth="1"/>
    <col min="4602" max="4602" width="14.42578125" style="12" customWidth="1"/>
    <col min="4603" max="4607" width="9.140625" style="12" customWidth="1"/>
    <col min="4608" max="4608" width="17.28515625" style="12" bestFit="1" customWidth="1"/>
    <col min="4609" max="4847" width="9.140625" style="12"/>
    <col min="4848" max="4848" width="19.140625" style="12" customWidth="1"/>
    <col min="4849" max="4849" width="27.42578125" style="12" bestFit="1" customWidth="1"/>
    <col min="4850" max="4850" width="32.7109375" style="12" bestFit="1" customWidth="1"/>
    <col min="4851" max="4851" width="18" style="12" bestFit="1" customWidth="1"/>
    <col min="4852" max="4852" width="16.5703125" style="12" customWidth="1"/>
    <col min="4853" max="4854" width="16.7109375" style="12" bestFit="1" customWidth="1"/>
    <col min="4855" max="4855" width="14.28515625" style="12" customWidth="1"/>
    <col min="4856" max="4856" width="15.5703125" style="12" customWidth="1"/>
    <col min="4857" max="4857" width="17.28515625" style="12" customWidth="1"/>
    <col min="4858" max="4858" width="14.42578125" style="12" customWidth="1"/>
    <col min="4859" max="4863" width="9.140625" style="12" customWidth="1"/>
    <col min="4864" max="4864" width="17.28515625" style="12" bestFit="1" customWidth="1"/>
    <col min="4865" max="5103" width="9.140625" style="12"/>
    <col min="5104" max="5104" width="19.140625" style="12" customWidth="1"/>
    <col min="5105" max="5105" width="27.42578125" style="12" bestFit="1" customWidth="1"/>
    <col min="5106" max="5106" width="32.7109375" style="12" bestFit="1" customWidth="1"/>
    <col min="5107" max="5107" width="18" style="12" bestFit="1" customWidth="1"/>
    <col min="5108" max="5108" width="16.5703125" style="12" customWidth="1"/>
    <col min="5109" max="5110" width="16.7109375" style="12" bestFit="1" customWidth="1"/>
    <col min="5111" max="5111" width="14.28515625" style="12" customWidth="1"/>
    <col min="5112" max="5112" width="15.5703125" style="12" customWidth="1"/>
    <col min="5113" max="5113" width="17.28515625" style="12" customWidth="1"/>
    <col min="5114" max="5114" width="14.42578125" style="12" customWidth="1"/>
    <col min="5115" max="5119" width="9.140625" style="12" customWidth="1"/>
    <col min="5120" max="5120" width="17.28515625" style="12" bestFit="1" customWidth="1"/>
    <col min="5121" max="5359" width="9.140625" style="12"/>
    <col min="5360" max="5360" width="19.140625" style="12" customWidth="1"/>
    <col min="5361" max="5361" width="27.42578125" style="12" bestFit="1" customWidth="1"/>
    <col min="5362" max="5362" width="32.7109375" style="12" bestFit="1" customWidth="1"/>
    <col min="5363" max="5363" width="18" style="12" bestFit="1" customWidth="1"/>
    <col min="5364" max="5364" width="16.5703125" style="12" customWidth="1"/>
    <col min="5365" max="5366" width="16.7109375" style="12" bestFit="1" customWidth="1"/>
    <col min="5367" max="5367" width="14.28515625" style="12" customWidth="1"/>
    <col min="5368" max="5368" width="15.5703125" style="12" customWidth="1"/>
    <col min="5369" max="5369" width="17.28515625" style="12" customWidth="1"/>
    <col min="5370" max="5370" width="14.42578125" style="12" customWidth="1"/>
    <col min="5371" max="5375" width="9.140625" style="12" customWidth="1"/>
    <col min="5376" max="5376" width="17.28515625" style="12" bestFit="1" customWidth="1"/>
    <col min="5377" max="5615" width="9.140625" style="12"/>
    <col min="5616" max="5616" width="19.140625" style="12" customWidth="1"/>
    <col min="5617" max="5617" width="27.42578125" style="12" bestFit="1" customWidth="1"/>
    <col min="5618" max="5618" width="32.7109375" style="12" bestFit="1" customWidth="1"/>
    <col min="5619" max="5619" width="18" style="12" bestFit="1" customWidth="1"/>
    <col min="5620" max="5620" width="16.5703125" style="12" customWidth="1"/>
    <col min="5621" max="5622" width="16.7109375" style="12" bestFit="1" customWidth="1"/>
    <col min="5623" max="5623" width="14.28515625" style="12" customWidth="1"/>
    <col min="5624" max="5624" width="15.5703125" style="12" customWidth="1"/>
    <col min="5625" max="5625" width="17.28515625" style="12" customWidth="1"/>
    <col min="5626" max="5626" width="14.42578125" style="12" customWidth="1"/>
    <col min="5627" max="5631" width="9.140625" style="12" customWidth="1"/>
    <col min="5632" max="5632" width="17.28515625" style="12" bestFit="1" customWidth="1"/>
    <col min="5633" max="5871" width="9.140625" style="12"/>
    <col min="5872" max="5872" width="19.140625" style="12" customWidth="1"/>
    <col min="5873" max="5873" width="27.42578125" style="12" bestFit="1" customWidth="1"/>
    <col min="5874" max="5874" width="32.7109375" style="12" bestFit="1" customWidth="1"/>
    <col min="5875" max="5875" width="18" style="12" bestFit="1" customWidth="1"/>
    <col min="5876" max="5876" width="16.5703125" style="12" customWidth="1"/>
    <col min="5877" max="5878" width="16.7109375" style="12" bestFit="1" customWidth="1"/>
    <col min="5879" max="5879" width="14.28515625" style="12" customWidth="1"/>
    <col min="5880" max="5880" width="15.5703125" style="12" customWidth="1"/>
    <col min="5881" max="5881" width="17.28515625" style="12" customWidth="1"/>
    <col min="5882" max="5882" width="14.42578125" style="12" customWidth="1"/>
    <col min="5883" max="5887" width="9.140625" style="12" customWidth="1"/>
    <col min="5888" max="5888" width="17.28515625" style="12" bestFit="1" customWidth="1"/>
    <col min="5889" max="6127" width="9.140625" style="12"/>
    <col min="6128" max="6128" width="19.140625" style="12" customWidth="1"/>
    <col min="6129" max="6129" width="27.42578125" style="12" bestFit="1" customWidth="1"/>
    <col min="6130" max="6130" width="32.7109375" style="12" bestFit="1" customWidth="1"/>
    <col min="6131" max="6131" width="18" style="12" bestFit="1" customWidth="1"/>
    <col min="6132" max="6132" width="16.5703125" style="12" customWidth="1"/>
    <col min="6133" max="6134" width="16.7109375" style="12" bestFit="1" customWidth="1"/>
    <col min="6135" max="6135" width="14.28515625" style="12" customWidth="1"/>
    <col min="6136" max="6136" width="15.5703125" style="12" customWidth="1"/>
    <col min="6137" max="6137" width="17.28515625" style="12" customWidth="1"/>
    <col min="6138" max="6138" width="14.42578125" style="12" customWidth="1"/>
    <col min="6139" max="6143" width="9.140625" style="12" customWidth="1"/>
    <col min="6144" max="6144" width="17.28515625" style="12" bestFit="1" customWidth="1"/>
    <col min="6145" max="6383" width="9.140625" style="12"/>
    <col min="6384" max="6384" width="19.140625" style="12" customWidth="1"/>
    <col min="6385" max="6385" width="27.42578125" style="12" bestFit="1" customWidth="1"/>
    <col min="6386" max="6386" width="32.7109375" style="12" bestFit="1" customWidth="1"/>
    <col min="6387" max="6387" width="18" style="12" bestFit="1" customWidth="1"/>
    <col min="6388" max="6388" width="16.5703125" style="12" customWidth="1"/>
    <col min="6389" max="6390" width="16.7109375" style="12" bestFit="1" customWidth="1"/>
    <col min="6391" max="6391" width="14.28515625" style="12" customWidth="1"/>
    <col min="6392" max="6392" width="15.5703125" style="12" customWidth="1"/>
    <col min="6393" max="6393" width="17.28515625" style="12" customWidth="1"/>
    <col min="6394" max="6394" width="14.42578125" style="12" customWidth="1"/>
    <col min="6395" max="6399" width="9.140625" style="12" customWidth="1"/>
    <col min="6400" max="6400" width="17.28515625" style="12" bestFit="1" customWidth="1"/>
    <col min="6401" max="6639" width="9.140625" style="12"/>
    <col min="6640" max="6640" width="19.140625" style="12" customWidth="1"/>
    <col min="6641" max="6641" width="27.42578125" style="12" bestFit="1" customWidth="1"/>
    <col min="6642" max="6642" width="32.7109375" style="12" bestFit="1" customWidth="1"/>
    <col min="6643" max="6643" width="18" style="12" bestFit="1" customWidth="1"/>
    <col min="6644" max="6644" width="16.5703125" style="12" customWidth="1"/>
    <col min="6645" max="6646" width="16.7109375" style="12" bestFit="1" customWidth="1"/>
    <col min="6647" max="6647" width="14.28515625" style="12" customWidth="1"/>
    <col min="6648" max="6648" width="15.5703125" style="12" customWidth="1"/>
    <col min="6649" max="6649" width="17.28515625" style="12" customWidth="1"/>
    <col min="6650" max="6650" width="14.42578125" style="12" customWidth="1"/>
    <col min="6651" max="6655" width="9.140625" style="12" customWidth="1"/>
    <col min="6656" max="6656" width="17.28515625" style="12" bestFit="1" customWidth="1"/>
    <col min="6657" max="6895" width="9.140625" style="12"/>
    <col min="6896" max="6896" width="19.140625" style="12" customWidth="1"/>
    <col min="6897" max="6897" width="27.42578125" style="12" bestFit="1" customWidth="1"/>
    <col min="6898" max="6898" width="32.7109375" style="12" bestFit="1" customWidth="1"/>
    <col min="6899" max="6899" width="18" style="12" bestFit="1" customWidth="1"/>
    <col min="6900" max="6900" width="16.5703125" style="12" customWidth="1"/>
    <col min="6901" max="6902" width="16.7109375" style="12" bestFit="1" customWidth="1"/>
    <col min="6903" max="6903" width="14.28515625" style="12" customWidth="1"/>
    <col min="6904" max="6904" width="15.5703125" style="12" customWidth="1"/>
    <col min="6905" max="6905" width="17.28515625" style="12" customWidth="1"/>
    <col min="6906" max="6906" width="14.42578125" style="12" customWidth="1"/>
    <col min="6907" max="6911" width="9.140625" style="12" customWidth="1"/>
    <col min="6912" max="6912" width="17.28515625" style="12" bestFit="1" customWidth="1"/>
    <col min="6913" max="7151" width="9.140625" style="12"/>
    <col min="7152" max="7152" width="19.140625" style="12" customWidth="1"/>
    <col min="7153" max="7153" width="27.42578125" style="12" bestFit="1" customWidth="1"/>
    <col min="7154" max="7154" width="32.7109375" style="12" bestFit="1" customWidth="1"/>
    <col min="7155" max="7155" width="18" style="12" bestFit="1" customWidth="1"/>
    <col min="7156" max="7156" width="16.5703125" style="12" customWidth="1"/>
    <col min="7157" max="7158" width="16.7109375" style="12" bestFit="1" customWidth="1"/>
    <col min="7159" max="7159" width="14.28515625" style="12" customWidth="1"/>
    <col min="7160" max="7160" width="15.5703125" style="12" customWidth="1"/>
    <col min="7161" max="7161" width="17.28515625" style="12" customWidth="1"/>
    <col min="7162" max="7162" width="14.42578125" style="12" customWidth="1"/>
    <col min="7163" max="7167" width="9.140625" style="12" customWidth="1"/>
    <col min="7168" max="7168" width="17.28515625" style="12" bestFit="1" customWidth="1"/>
    <col min="7169" max="7407" width="9.140625" style="12"/>
    <col min="7408" max="7408" width="19.140625" style="12" customWidth="1"/>
    <col min="7409" max="7409" width="27.42578125" style="12" bestFit="1" customWidth="1"/>
    <col min="7410" max="7410" width="32.7109375" style="12" bestFit="1" customWidth="1"/>
    <col min="7411" max="7411" width="18" style="12" bestFit="1" customWidth="1"/>
    <col min="7412" max="7412" width="16.5703125" style="12" customWidth="1"/>
    <col min="7413" max="7414" width="16.7109375" style="12" bestFit="1" customWidth="1"/>
    <col min="7415" max="7415" width="14.28515625" style="12" customWidth="1"/>
    <col min="7416" max="7416" width="15.5703125" style="12" customWidth="1"/>
    <col min="7417" max="7417" width="17.28515625" style="12" customWidth="1"/>
    <col min="7418" max="7418" width="14.42578125" style="12" customWidth="1"/>
    <col min="7419" max="7423" width="9.140625" style="12" customWidth="1"/>
    <col min="7424" max="7424" width="17.28515625" style="12" bestFit="1" customWidth="1"/>
    <col min="7425" max="7663" width="9.140625" style="12"/>
    <col min="7664" max="7664" width="19.140625" style="12" customWidth="1"/>
    <col min="7665" max="7665" width="27.42578125" style="12" bestFit="1" customWidth="1"/>
    <col min="7666" max="7666" width="32.7109375" style="12" bestFit="1" customWidth="1"/>
    <col min="7667" max="7667" width="18" style="12" bestFit="1" customWidth="1"/>
    <col min="7668" max="7668" width="16.5703125" style="12" customWidth="1"/>
    <col min="7669" max="7670" width="16.7109375" style="12" bestFit="1" customWidth="1"/>
    <col min="7671" max="7671" width="14.28515625" style="12" customWidth="1"/>
    <col min="7672" max="7672" width="15.5703125" style="12" customWidth="1"/>
    <col min="7673" max="7673" width="17.28515625" style="12" customWidth="1"/>
    <col min="7674" max="7674" width="14.42578125" style="12" customWidth="1"/>
    <col min="7675" max="7679" width="9.140625" style="12" customWidth="1"/>
    <col min="7680" max="7680" width="17.28515625" style="12" bestFit="1" customWidth="1"/>
    <col min="7681" max="7919" width="9.140625" style="12"/>
    <col min="7920" max="7920" width="19.140625" style="12" customWidth="1"/>
    <col min="7921" max="7921" width="27.42578125" style="12" bestFit="1" customWidth="1"/>
    <col min="7922" max="7922" width="32.7109375" style="12" bestFit="1" customWidth="1"/>
    <col min="7923" max="7923" width="18" style="12" bestFit="1" customWidth="1"/>
    <col min="7924" max="7924" width="16.5703125" style="12" customWidth="1"/>
    <col min="7925" max="7926" width="16.7109375" style="12" bestFit="1" customWidth="1"/>
    <col min="7927" max="7927" width="14.28515625" style="12" customWidth="1"/>
    <col min="7928" max="7928" width="15.5703125" style="12" customWidth="1"/>
    <col min="7929" max="7929" width="17.28515625" style="12" customWidth="1"/>
    <col min="7930" max="7930" width="14.42578125" style="12" customWidth="1"/>
    <col min="7931" max="7935" width="9.140625" style="12" customWidth="1"/>
    <col min="7936" max="7936" width="17.28515625" style="12" bestFit="1" customWidth="1"/>
    <col min="7937" max="8175" width="9.140625" style="12"/>
    <col min="8176" max="8176" width="19.140625" style="12" customWidth="1"/>
    <col min="8177" max="8177" width="27.42578125" style="12" bestFit="1" customWidth="1"/>
    <col min="8178" max="8178" width="32.7109375" style="12" bestFit="1" customWidth="1"/>
    <col min="8179" max="8179" width="18" style="12" bestFit="1" customWidth="1"/>
    <col min="8180" max="8180" width="16.5703125" style="12" customWidth="1"/>
    <col min="8181" max="8182" width="16.7109375" style="12" bestFit="1" customWidth="1"/>
    <col min="8183" max="8183" width="14.28515625" style="12" customWidth="1"/>
    <col min="8184" max="8184" width="15.5703125" style="12" customWidth="1"/>
    <col min="8185" max="8185" width="17.28515625" style="12" customWidth="1"/>
    <col min="8186" max="8186" width="14.42578125" style="12" customWidth="1"/>
    <col min="8187" max="8191" width="9.140625" style="12" customWidth="1"/>
    <col min="8192" max="8192" width="17.28515625" style="12" bestFit="1" customWidth="1"/>
    <col min="8193" max="8431" width="9.140625" style="12"/>
    <col min="8432" max="8432" width="19.140625" style="12" customWidth="1"/>
    <col min="8433" max="8433" width="27.42578125" style="12" bestFit="1" customWidth="1"/>
    <col min="8434" max="8434" width="32.7109375" style="12" bestFit="1" customWidth="1"/>
    <col min="8435" max="8435" width="18" style="12" bestFit="1" customWidth="1"/>
    <col min="8436" max="8436" width="16.5703125" style="12" customWidth="1"/>
    <col min="8437" max="8438" width="16.7109375" style="12" bestFit="1" customWidth="1"/>
    <col min="8439" max="8439" width="14.28515625" style="12" customWidth="1"/>
    <col min="8440" max="8440" width="15.5703125" style="12" customWidth="1"/>
    <col min="8441" max="8441" width="17.28515625" style="12" customWidth="1"/>
    <col min="8442" max="8442" width="14.42578125" style="12" customWidth="1"/>
    <col min="8443" max="8447" width="9.140625" style="12" customWidth="1"/>
    <col min="8448" max="8448" width="17.28515625" style="12" bestFit="1" customWidth="1"/>
    <col min="8449" max="8687" width="9.140625" style="12"/>
    <col min="8688" max="8688" width="19.140625" style="12" customWidth="1"/>
    <col min="8689" max="8689" width="27.42578125" style="12" bestFit="1" customWidth="1"/>
    <col min="8690" max="8690" width="32.7109375" style="12" bestFit="1" customWidth="1"/>
    <col min="8691" max="8691" width="18" style="12" bestFit="1" customWidth="1"/>
    <col min="8692" max="8692" width="16.5703125" style="12" customWidth="1"/>
    <col min="8693" max="8694" width="16.7109375" style="12" bestFit="1" customWidth="1"/>
    <col min="8695" max="8695" width="14.28515625" style="12" customWidth="1"/>
    <col min="8696" max="8696" width="15.5703125" style="12" customWidth="1"/>
    <col min="8697" max="8697" width="17.28515625" style="12" customWidth="1"/>
    <col min="8698" max="8698" width="14.42578125" style="12" customWidth="1"/>
    <col min="8699" max="8703" width="9.140625" style="12" customWidth="1"/>
    <col min="8704" max="8704" width="17.28515625" style="12" bestFit="1" customWidth="1"/>
    <col min="8705" max="8943" width="9.140625" style="12"/>
    <col min="8944" max="8944" width="19.140625" style="12" customWidth="1"/>
    <col min="8945" max="8945" width="27.42578125" style="12" bestFit="1" customWidth="1"/>
    <col min="8946" max="8946" width="32.7109375" style="12" bestFit="1" customWidth="1"/>
    <col min="8947" max="8947" width="18" style="12" bestFit="1" customWidth="1"/>
    <col min="8948" max="8948" width="16.5703125" style="12" customWidth="1"/>
    <col min="8949" max="8950" width="16.7109375" style="12" bestFit="1" customWidth="1"/>
    <col min="8951" max="8951" width="14.28515625" style="12" customWidth="1"/>
    <col min="8952" max="8952" width="15.5703125" style="12" customWidth="1"/>
    <col min="8953" max="8953" width="17.28515625" style="12" customWidth="1"/>
    <col min="8954" max="8954" width="14.42578125" style="12" customWidth="1"/>
    <col min="8955" max="8959" width="9.140625" style="12" customWidth="1"/>
    <col min="8960" max="8960" width="17.28515625" style="12" bestFit="1" customWidth="1"/>
    <col min="8961" max="9199" width="9.140625" style="12"/>
    <col min="9200" max="9200" width="19.140625" style="12" customWidth="1"/>
    <col min="9201" max="9201" width="27.42578125" style="12" bestFit="1" customWidth="1"/>
    <col min="9202" max="9202" width="32.7109375" style="12" bestFit="1" customWidth="1"/>
    <col min="9203" max="9203" width="18" style="12" bestFit="1" customWidth="1"/>
    <col min="9204" max="9204" width="16.5703125" style="12" customWidth="1"/>
    <col min="9205" max="9206" width="16.7109375" style="12" bestFit="1" customWidth="1"/>
    <col min="9207" max="9207" width="14.28515625" style="12" customWidth="1"/>
    <col min="9208" max="9208" width="15.5703125" style="12" customWidth="1"/>
    <col min="9209" max="9209" width="17.28515625" style="12" customWidth="1"/>
    <col min="9210" max="9210" width="14.42578125" style="12" customWidth="1"/>
    <col min="9211" max="9215" width="9.140625" style="12" customWidth="1"/>
    <col min="9216" max="9216" width="17.28515625" style="12" bestFit="1" customWidth="1"/>
    <col min="9217" max="9455" width="9.140625" style="12"/>
    <col min="9456" max="9456" width="19.140625" style="12" customWidth="1"/>
    <col min="9457" max="9457" width="27.42578125" style="12" bestFit="1" customWidth="1"/>
    <col min="9458" max="9458" width="32.7109375" style="12" bestFit="1" customWidth="1"/>
    <col min="9459" max="9459" width="18" style="12" bestFit="1" customWidth="1"/>
    <col min="9460" max="9460" width="16.5703125" style="12" customWidth="1"/>
    <col min="9461" max="9462" width="16.7109375" style="12" bestFit="1" customWidth="1"/>
    <col min="9463" max="9463" width="14.28515625" style="12" customWidth="1"/>
    <col min="9464" max="9464" width="15.5703125" style="12" customWidth="1"/>
    <col min="9465" max="9465" width="17.28515625" style="12" customWidth="1"/>
    <col min="9466" max="9466" width="14.42578125" style="12" customWidth="1"/>
    <col min="9467" max="9471" width="9.140625" style="12" customWidth="1"/>
    <col min="9472" max="9472" width="17.28515625" style="12" bestFit="1" customWidth="1"/>
    <col min="9473" max="9711" width="9.140625" style="12"/>
    <col min="9712" max="9712" width="19.140625" style="12" customWidth="1"/>
    <col min="9713" max="9713" width="27.42578125" style="12" bestFit="1" customWidth="1"/>
    <col min="9714" max="9714" width="32.7109375" style="12" bestFit="1" customWidth="1"/>
    <col min="9715" max="9715" width="18" style="12" bestFit="1" customWidth="1"/>
    <col min="9716" max="9716" width="16.5703125" style="12" customWidth="1"/>
    <col min="9717" max="9718" width="16.7109375" style="12" bestFit="1" customWidth="1"/>
    <col min="9719" max="9719" width="14.28515625" style="12" customWidth="1"/>
    <col min="9720" max="9720" width="15.5703125" style="12" customWidth="1"/>
    <col min="9721" max="9721" width="17.28515625" style="12" customWidth="1"/>
    <col min="9722" max="9722" width="14.42578125" style="12" customWidth="1"/>
    <col min="9723" max="9727" width="9.140625" style="12" customWidth="1"/>
    <col min="9728" max="9728" width="17.28515625" style="12" bestFit="1" customWidth="1"/>
    <col min="9729" max="9967" width="9.140625" style="12"/>
    <col min="9968" max="9968" width="19.140625" style="12" customWidth="1"/>
    <col min="9969" max="9969" width="27.42578125" style="12" bestFit="1" customWidth="1"/>
    <col min="9970" max="9970" width="32.7109375" style="12" bestFit="1" customWidth="1"/>
    <col min="9971" max="9971" width="18" style="12" bestFit="1" customWidth="1"/>
    <col min="9972" max="9972" width="16.5703125" style="12" customWidth="1"/>
    <col min="9973" max="9974" width="16.7109375" style="12" bestFit="1" customWidth="1"/>
    <col min="9975" max="9975" width="14.28515625" style="12" customWidth="1"/>
    <col min="9976" max="9976" width="15.5703125" style="12" customWidth="1"/>
    <col min="9977" max="9977" width="17.28515625" style="12" customWidth="1"/>
    <col min="9978" max="9978" width="14.42578125" style="12" customWidth="1"/>
    <col min="9979" max="9983" width="9.140625" style="12" customWidth="1"/>
    <col min="9984" max="9984" width="17.28515625" style="12" bestFit="1" customWidth="1"/>
    <col min="9985" max="10223" width="9.140625" style="12"/>
    <col min="10224" max="10224" width="19.140625" style="12" customWidth="1"/>
    <col min="10225" max="10225" width="27.42578125" style="12" bestFit="1" customWidth="1"/>
    <col min="10226" max="10226" width="32.7109375" style="12" bestFit="1" customWidth="1"/>
    <col min="10227" max="10227" width="18" style="12" bestFit="1" customWidth="1"/>
    <col min="10228" max="10228" width="16.5703125" style="12" customWidth="1"/>
    <col min="10229" max="10230" width="16.7109375" style="12" bestFit="1" customWidth="1"/>
    <col min="10231" max="10231" width="14.28515625" style="12" customWidth="1"/>
    <col min="10232" max="10232" width="15.5703125" style="12" customWidth="1"/>
    <col min="10233" max="10233" width="17.28515625" style="12" customWidth="1"/>
    <col min="10234" max="10234" width="14.42578125" style="12" customWidth="1"/>
    <col min="10235" max="10239" width="9.140625" style="12" customWidth="1"/>
    <col min="10240" max="10240" width="17.28515625" style="12" bestFit="1" customWidth="1"/>
    <col min="10241" max="10479" width="9.140625" style="12"/>
    <col min="10480" max="10480" width="19.140625" style="12" customWidth="1"/>
    <col min="10481" max="10481" width="27.42578125" style="12" bestFit="1" customWidth="1"/>
    <col min="10482" max="10482" width="32.7109375" style="12" bestFit="1" customWidth="1"/>
    <col min="10483" max="10483" width="18" style="12" bestFit="1" customWidth="1"/>
    <col min="10484" max="10484" width="16.5703125" style="12" customWidth="1"/>
    <col min="10485" max="10486" width="16.7109375" style="12" bestFit="1" customWidth="1"/>
    <col min="10487" max="10487" width="14.28515625" style="12" customWidth="1"/>
    <col min="10488" max="10488" width="15.5703125" style="12" customWidth="1"/>
    <col min="10489" max="10489" width="17.28515625" style="12" customWidth="1"/>
    <col min="10490" max="10490" width="14.42578125" style="12" customWidth="1"/>
    <col min="10491" max="10495" width="9.140625" style="12" customWidth="1"/>
    <col min="10496" max="10496" width="17.28515625" style="12" bestFit="1" customWidth="1"/>
    <col min="10497" max="10735" width="9.140625" style="12"/>
    <col min="10736" max="10736" width="19.140625" style="12" customWidth="1"/>
    <col min="10737" max="10737" width="27.42578125" style="12" bestFit="1" customWidth="1"/>
    <col min="10738" max="10738" width="32.7109375" style="12" bestFit="1" customWidth="1"/>
    <col min="10739" max="10739" width="18" style="12" bestFit="1" customWidth="1"/>
    <col min="10740" max="10740" width="16.5703125" style="12" customWidth="1"/>
    <col min="10741" max="10742" width="16.7109375" style="12" bestFit="1" customWidth="1"/>
    <col min="10743" max="10743" width="14.28515625" style="12" customWidth="1"/>
    <col min="10744" max="10744" width="15.5703125" style="12" customWidth="1"/>
    <col min="10745" max="10745" width="17.28515625" style="12" customWidth="1"/>
    <col min="10746" max="10746" width="14.42578125" style="12" customWidth="1"/>
    <col min="10747" max="10751" width="9.140625" style="12" customWidth="1"/>
    <col min="10752" max="10752" width="17.28515625" style="12" bestFit="1" customWidth="1"/>
    <col min="10753" max="10991" width="9.140625" style="12"/>
    <col min="10992" max="10992" width="19.140625" style="12" customWidth="1"/>
    <col min="10993" max="10993" width="27.42578125" style="12" bestFit="1" customWidth="1"/>
    <col min="10994" max="10994" width="32.7109375" style="12" bestFit="1" customWidth="1"/>
    <col min="10995" max="10995" width="18" style="12" bestFit="1" customWidth="1"/>
    <col min="10996" max="10996" width="16.5703125" style="12" customWidth="1"/>
    <col min="10997" max="10998" width="16.7109375" style="12" bestFit="1" customWidth="1"/>
    <col min="10999" max="10999" width="14.28515625" style="12" customWidth="1"/>
    <col min="11000" max="11000" width="15.5703125" style="12" customWidth="1"/>
    <col min="11001" max="11001" width="17.28515625" style="12" customWidth="1"/>
    <col min="11002" max="11002" width="14.42578125" style="12" customWidth="1"/>
    <col min="11003" max="11007" width="9.140625" style="12" customWidth="1"/>
    <col min="11008" max="11008" width="17.28515625" style="12" bestFit="1" customWidth="1"/>
    <col min="11009" max="11247" width="9.140625" style="12"/>
    <col min="11248" max="11248" width="19.140625" style="12" customWidth="1"/>
    <col min="11249" max="11249" width="27.42578125" style="12" bestFit="1" customWidth="1"/>
    <col min="11250" max="11250" width="32.7109375" style="12" bestFit="1" customWidth="1"/>
    <col min="11251" max="11251" width="18" style="12" bestFit="1" customWidth="1"/>
    <col min="11252" max="11252" width="16.5703125" style="12" customWidth="1"/>
    <col min="11253" max="11254" width="16.7109375" style="12" bestFit="1" customWidth="1"/>
    <col min="11255" max="11255" width="14.28515625" style="12" customWidth="1"/>
    <col min="11256" max="11256" width="15.5703125" style="12" customWidth="1"/>
    <col min="11257" max="11257" width="17.28515625" style="12" customWidth="1"/>
    <col min="11258" max="11258" width="14.42578125" style="12" customWidth="1"/>
    <col min="11259" max="11263" width="9.140625" style="12" customWidth="1"/>
    <col min="11264" max="11264" width="17.28515625" style="12" bestFit="1" customWidth="1"/>
    <col min="11265" max="11503" width="9.140625" style="12"/>
    <col min="11504" max="11504" width="19.140625" style="12" customWidth="1"/>
    <col min="11505" max="11505" width="27.42578125" style="12" bestFit="1" customWidth="1"/>
    <col min="11506" max="11506" width="32.7109375" style="12" bestFit="1" customWidth="1"/>
    <col min="11507" max="11507" width="18" style="12" bestFit="1" customWidth="1"/>
    <col min="11508" max="11508" width="16.5703125" style="12" customWidth="1"/>
    <col min="11509" max="11510" width="16.7109375" style="12" bestFit="1" customWidth="1"/>
    <col min="11511" max="11511" width="14.28515625" style="12" customWidth="1"/>
    <col min="11512" max="11512" width="15.5703125" style="12" customWidth="1"/>
    <col min="11513" max="11513" width="17.28515625" style="12" customWidth="1"/>
    <col min="11514" max="11514" width="14.42578125" style="12" customWidth="1"/>
    <col min="11515" max="11519" width="9.140625" style="12" customWidth="1"/>
    <col min="11520" max="11520" width="17.28515625" style="12" bestFit="1" customWidth="1"/>
    <col min="11521" max="11759" width="9.140625" style="12"/>
    <col min="11760" max="11760" width="19.140625" style="12" customWidth="1"/>
    <col min="11761" max="11761" width="27.42578125" style="12" bestFit="1" customWidth="1"/>
    <col min="11762" max="11762" width="32.7109375" style="12" bestFit="1" customWidth="1"/>
    <col min="11763" max="11763" width="18" style="12" bestFit="1" customWidth="1"/>
    <col min="11764" max="11764" width="16.5703125" style="12" customWidth="1"/>
    <col min="11765" max="11766" width="16.7109375" style="12" bestFit="1" customWidth="1"/>
    <col min="11767" max="11767" width="14.28515625" style="12" customWidth="1"/>
    <col min="11768" max="11768" width="15.5703125" style="12" customWidth="1"/>
    <col min="11769" max="11769" width="17.28515625" style="12" customWidth="1"/>
    <col min="11770" max="11770" width="14.42578125" style="12" customWidth="1"/>
    <col min="11771" max="11775" width="9.140625" style="12" customWidth="1"/>
    <col min="11776" max="11776" width="17.28515625" style="12" bestFit="1" customWidth="1"/>
    <col min="11777" max="12015" width="9.140625" style="12"/>
    <col min="12016" max="12016" width="19.140625" style="12" customWidth="1"/>
    <col min="12017" max="12017" width="27.42578125" style="12" bestFit="1" customWidth="1"/>
    <col min="12018" max="12018" width="32.7109375" style="12" bestFit="1" customWidth="1"/>
    <col min="12019" max="12019" width="18" style="12" bestFit="1" customWidth="1"/>
    <col min="12020" max="12020" width="16.5703125" style="12" customWidth="1"/>
    <col min="12021" max="12022" width="16.7109375" style="12" bestFit="1" customWidth="1"/>
    <col min="12023" max="12023" width="14.28515625" style="12" customWidth="1"/>
    <col min="12024" max="12024" width="15.5703125" style="12" customWidth="1"/>
    <col min="12025" max="12025" width="17.28515625" style="12" customWidth="1"/>
    <col min="12026" max="12026" width="14.42578125" style="12" customWidth="1"/>
    <col min="12027" max="12031" width="9.140625" style="12" customWidth="1"/>
    <col min="12032" max="12032" width="17.28515625" style="12" bestFit="1" customWidth="1"/>
    <col min="12033" max="12271" width="9.140625" style="12"/>
    <col min="12272" max="12272" width="19.140625" style="12" customWidth="1"/>
    <col min="12273" max="12273" width="27.42578125" style="12" bestFit="1" customWidth="1"/>
    <col min="12274" max="12274" width="32.7109375" style="12" bestFit="1" customWidth="1"/>
    <col min="12275" max="12275" width="18" style="12" bestFit="1" customWidth="1"/>
    <col min="12276" max="12276" width="16.5703125" style="12" customWidth="1"/>
    <col min="12277" max="12278" width="16.7109375" style="12" bestFit="1" customWidth="1"/>
    <col min="12279" max="12279" width="14.28515625" style="12" customWidth="1"/>
    <col min="12280" max="12280" width="15.5703125" style="12" customWidth="1"/>
    <col min="12281" max="12281" width="17.28515625" style="12" customWidth="1"/>
    <col min="12282" max="12282" width="14.42578125" style="12" customWidth="1"/>
    <col min="12283" max="12287" width="9.140625" style="12" customWidth="1"/>
    <col min="12288" max="12288" width="17.28515625" style="12" bestFit="1" customWidth="1"/>
    <col min="12289" max="12527" width="9.140625" style="12"/>
    <col min="12528" max="12528" width="19.140625" style="12" customWidth="1"/>
    <col min="12529" max="12529" width="27.42578125" style="12" bestFit="1" customWidth="1"/>
    <col min="12530" max="12530" width="32.7109375" style="12" bestFit="1" customWidth="1"/>
    <col min="12531" max="12531" width="18" style="12" bestFit="1" customWidth="1"/>
    <col min="12532" max="12532" width="16.5703125" style="12" customWidth="1"/>
    <col min="12533" max="12534" width="16.7109375" style="12" bestFit="1" customWidth="1"/>
    <col min="12535" max="12535" width="14.28515625" style="12" customWidth="1"/>
    <col min="12536" max="12536" width="15.5703125" style="12" customWidth="1"/>
    <col min="12537" max="12537" width="17.28515625" style="12" customWidth="1"/>
    <col min="12538" max="12538" width="14.42578125" style="12" customWidth="1"/>
    <col min="12539" max="12543" width="9.140625" style="12" customWidth="1"/>
    <col min="12544" max="12544" width="17.28515625" style="12" bestFit="1" customWidth="1"/>
    <col min="12545" max="12783" width="9.140625" style="12"/>
    <col min="12784" max="12784" width="19.140625" style="12" customWidth="1"/>
    <col min="12785" max="12785" width="27.42578125" style="12" bestFit="1" customWidth="1"/>
    <col min="12786" max="12786" width="32.7109375" style="12" bestFit="1" customWidth="1"/>
    <col min="12787" max="12787" width="18" style="12" bestFit="1" customWidth="1"/>
    <col min="12788" max="12788" width="16.5703125" style="12" customWidth="1"/>
    <col min="12789" max="12790" width="16.7109375" style="12" bestFit="1" customWidth="1"/>
    <col min="12791" max="12791" width="14.28515625" style="12" customWidth="1"/>
    <col min="12792" max="12792" width="15.5703125" style="12" customWidth="1"/>
    <col min="12793" max="12793" width="17.28515625" style="12" customWidth="1"/>
    <col min="12794" max="12794" width="14.42578125" style="12" customWidth="1"/>
    <col min="12795" max="12799" width="9.140625" style="12" customWidth="1"/>
    <col min="12800" max="12800" width="17.28515625" style="12" bestFit="1" customWidth="1"/>
    <col min="12801" max="13039" width="9.140625" style="12"/>
    <col min="13040" max="13040" width="19.140625" style="12" customWidth="1"/>
    <col min="13041" max="13041" width="27.42578125" style="12" bestFit="1" customWidth="1"/>
    <col min="13042" max="13042" width="32.7109375" style="12" bestFit="1" customWidth="1"/>
    <col min="13043" max="13043" width="18" style="12" bestFit="1" customWidth="1"/>
    <col min="13044" max="13044" width="16.5703125" style="12" customWidth="1"/>
    <col min="13045" max="13046" width="16.7109375" style="12" bestFit="1" customWidth="1"/>
    <col min="13047" max="13047" width="14.28515625" style="12" customWidth="1"/>
    <col min="13048" max="13048" width="15.5703125" style="12" customWidth="1"/>
    <col min="13049" max="13049" width="17.28515625" style="12" customWidth="1"/>
    <col min="13050" max="13050" width="14.42578125" style="12" customWidth="1"/>
    <col min="13051" max="13055" width="9.140625" style="12" customWidth="1"/>
    <col min="13056" max="13056" width="17.28515625" style="12" bestFit="1" customWidth="1"/>
    <col min="13057" max="13295" width="9.140625" style="12"/>
    <col min="13296" max="13296" width="19.140625" style="12" customWidth="1"/>
    <col min="13297" max="13297" width="27.42578125" style="12" bestFit="1" customWidth="1"/>
    <col min="13298" max="13298" width="32.7109375" style="12" bestFit="1" customWidth="1"/>
    <col min="13299" max="13299" width="18" style="12" bestFit="1" customWidth="1"/>
    <col min="13300" max="13300" width="16.5703125" style="12" customWidth="1"/>
    <col min="13301" max="13302" width="16.7109375" style="12" bestFit="1" customWidth="1"/>
    <col min="13303" max="13303" width="14.28515625" style="12" customWidth="1"/>
    <col min="13304" max="13304" width="15.5703125" style="12" customWidth="1"/>
    <col min="13305" max="13305" width="17.28515625" style="12" customWidth="1"/>
    <col min="13306" max="13306" width="14.42578125" style="12" customWidth="1"/>
    <col min="13307" max="13311" width="9.140625" style="12" customWidth="1"/>
    <col min="13312" max="13312" width="17.28515625" style="12" bestFit="1" customWidth="1"/>
    <col min="13313" max="13551" width="9.140625" style="12"/>
    <col min="13552" max="13552" width="19.140625" style="12" customWidth="1"/>
    <col min="13553" max="13553" width="27.42578125" style="12" bestFit="1" customWidth="1"/>
    <col min="13554" max="13554" width="32.7109375" style="12" bestFit="1" customWidth="1"/>
    <col min="13555" max="13555" width="18" style="12" bestFit="1" customWidth="1"/>
    <col min="13556" max="13556" width="16.5703125" style="12" customWidth="1"/>
    <col min="13557" max="13558" width="16.7109375" style="12" bestFit="1" customWidth="1"/>
    <col min="13559" max="13559" width="14.28515625" style="12" customWidth="1"/>
    <col min="13560" max="13560" width="15.5703125" style="12" customWidth="1"/>
    <col min="13561" max="13561" width="17.28515625" style="12" customWidth="1"/>
    <col min="13562" max="13562" width="14.42578125" style="12" customWidth="1"/>
    <col min="13563" max="13567" width="9.140625" style="12" customWidth="1"/>
    <col min="13568" max="13568" width="17.28515625" style="12" bestFit="1" customWidth="1"/>
    <col min="13569" max="13807" width="9.140625" style="12"/>
    <col min="13808" max="13808" width="19.140625" style="12" customWidth="1"/>
    <col min="13809" max="13809" width="27.42578125" style="12" bestFit="1" customWidth="1"/>
    <col min="13810" max="13810" width="32.7109375" style="12" bestFit="1" customWidth="1"/>
    <col min="13811" max="13811" width="18" style="12" bestFit="1" customWidth="1"/>
    <col min="13812" max="13812" width="16.5703125" style="12" customWidth="1"/>
    <col min="13813" max="13814" width="16.7109375" style="12" bestFit="1" customWidth="1"/>
    <col min="13815" max="13815" width="14.28515625" style="12" customWidth="1"/>
    <col min="13816" max="13816" width="15.5703125" style="12" customWidth="1"/>
    <col min="13817" max="13817" width="17.28515625" style="12" customWidth="1"/>
    <col min="13818" max="13818" width="14.42578125" style="12" customWidth="1"/>
    <col min="13819" max="13823" width="9.140625" style="12" customWidth="1"/>
    <col min="13824" max="13824" width="17.28515625" style="12" bestFit="1" customWidth="1"/>
    <col min="13825" max="14063" width="9.140625" style="12"/>
    <col min="14064" max="14064" width="19.140625" style="12" customWidth="1"/>
    <col min="14065" max="14065" width="27.42578125" style="12" bestFit="1" customWidth="1"/>
    <col min="14066" max="14066" width="32.7109375" style="12" bestFit="1" customWidth="1"/>
    <col min="14067" max="14067" width="18" style="12" bestFit="1" customWidth="1"/>
    <col min="14068" max="14068" width="16.5703125" style="12" customWidth="1"/>
    <col min="14069" max="14070" width="16.7109375" style="12" bestFit="1" customWidth="1"/>
    <col min="14071" max="14071" width="14.28515625" style="12" customWidth="1"/>
    <col min="14072" max="14072" width="15.5703125" style="12" customWidth="1"/>
    <col min="14073" max="14073" width="17.28515625" style="12" customWidth="1"/>
    <col min="14074" max="14074" width="14.42578125" style="12" customWidth="1"/>
    <col min="14075" max="14079" width="9.140625" style="12" customWidth="1"/>
    <col min="14080" max="14080" width="17.28515625" style="12" bestFit="1" customWidth="1"/>
    <col min="14081" max="14319" width="9.140625" style="12"/>
    <col min="14320" max="14320" width="19.140625" style="12" customWidth="1"/>
    <col min="14321" max="14321" width="27.42578125" style="12" bestFit="1" customWidth="1"/>
    <col min="14322" max="14322" width="32.7109375" style="12" bestFit="1" customWidth="1"/>
    <col min="14323" max="14323" width="18" style="12" bestFit="1" customWidth="1"/>
    <col min="14324" max="14324" width="16.5703125" style="12" customWidth="1"/>
    <col min="14325" max="14326" width="16.7109375" style="12" bestFit="1" customWidth="1"/>
    <col min="14327" max="14327" width="14.28515625" style="12" customWidth="1"/>
    <col min="14328" max="14328" width="15.5703125" style="12" customWidth="1"/>
    <col min="14329" max="14329" width="17.28515625" style="12" customWidth="1"/>
    <col min="14330" max="14330" width="14.42578125" style="12" customWidth="1"/>
    <col min="14331" max="14335" width="9.140625" style="12" customWidth="1"/>
    <col min="14336" max="14336" width="17.28515625" style="12" bestFit="1" customWidth="1"/>
    <col min="14337" max="14575" width="9.140625" style="12"/>
    <col min="14576" max="14576" width="19.140625" style="12" customWidth="1"/>
    <col min="14577" max="14577" width="27.42578125" style="12" bestFit="1" customWidth="1"/>
    <col min="14578" max="14578" width="32.7109375" style="12" bestFit="1" customWidth="1"/>
    <col min="14579" max="14579" width="18" style="12" bestFit="1" customWidth="1"/>
    <col min="14580" max="14580" width="16.5703125" style="12" customWidth="1"/>
    <col min="14581" max="14582" width="16.7109375" style="12" bestFit="1" customWidth="1"/>
    <col min="14583" max="14583" width="14.28515625" style="12" customWidth="1"/>
    <col min="14584" max="14584" width="15.5703125" style="12" customWidth="1"/>
    <col min="14585" max="14585" width="17.28515625" style="12" customWidth="1"/>
    <col min="14586" max="14586" width="14.42578125" style="12" customWidth="1"/>
    <col min="14587" max="14591" width="9.140625" style="12" customWidth="1"/>
    <col min="14592" max="14592" width="17.28515625" style="12" bestFit="1" customWidth="1"/>
    <col min="14593" max="14831" width="9.140625" style="12"/>
    <col min="14832" max="14832" width="19.140625" style="12" customWidth="1"/>
    <col min="14833" max="14833" width="27.42578125" style="12" bestFit="1" customWidth="1"/>
    <col min="14834" max="14834" width="32.7109375" style="12" bestFit="1" customWidth="1"/>
    <col min="14835" max="14835" width="18" style="12" bestFit="1" customWidth="1"/>
    <col min="14836" max="14836" width="16.5703125" style="12" customWidth="1"/>
    <col min="14837" max="14838" width="16.7109375" style="12" bestFit="1" customWidth="1"/>
    <col min="14839" max="14839" width="14.28515625" style="12" customWidth="1"/>
    <col min="14840" max="14840" width="15.5703125" style="12" customWidth="1"/>
    <col min="14841" max="14841" width="17.28515625" style="12" customWidth="1"/>
    <col min="14842" max="14842" width="14.42578125" style="12" customWidth="1"/>
    <col min="14843" max="14847" width="9.140625" style="12" customWidth="1"/>
    <col min="14848" max="14848" width="17.28515625" style="12" bestFit="1" customWidth="1"/>
    <col min="14849" max="15087" width="9.140625" style="12"/>
    <col min="15088" max="15088" width="19.140625" style="12" customWidth="1"/>
    <col min="15089" max="15089" width="27.42578125" style="12" bestFit="1" customWidth="1"/>
    <col min="15090" max="15090" width="32.7109375" style="12" bestFit="1" customWidth="1"/>
    <col min="15091" max="15091" width="18" style="12" bestFit="1" customWidth="1"/>
    <col min="15092" max="15092" width="16.5703125" style="12" customWidth="1"/>
    <col min="15093" max="15094" width="16.7109375" style="12" bestFit="1" customWidth="1"/>
    <col min="15095" max="15095" width="14.28515625" style="12" customWidth="1"/>
    <col min="15096" max="15096" width="15.5703125" style="12" customWidth="1"/>
    <col min="15097" max="15097" width="17.28515625" style="12" customWidth="1"/>
    <col min="15098" max="15098" width="14.42578125" style="12" customWidth="1"/>
    <col min="15099" max="15103" width="9.140625" style="12" customWidth="1"/>
    <col min="15104" max="15104" width="17.28515625" style="12" bestFit="1" customWidth="1"/>
    <col min="15105" max="15343" width="9.140625" style="12"/>
    <col min="15344" max="15344" width="19.140625" style="12" customWidth="1"/>
    <col min="15345" max="15345" width="27.42578125" style="12" bestFit="1" customWidth="1"/>
    <col min="15346" max="15346" width="32.7109375" style="12" bestFit="1" customWidth="1"/>
    <col min="15347" max="15347" width="18" style="12" bestFit="1" customWidth="1"/>
    <col min="15348" max="15348" width="16.5703125" style="12" customWidth="1"/>
    <col min="15349" max="15350" width="16.7109375" style="12" bestFit="1" customWidth="1"/>
    <col min="15351" max="15351" width="14.28515625" style="12" customWidth="1"/>
    <col min="15352" max="15352" width="15.5703125" style="12" customWidth="1"/>
    <col min="15353" max="15353" width="17.28515625" style="12" customWidth="1"/>
    <col min="15354" max="15354" width="14.42578125" style="12" customWidth="1"/>
    <col min="15355" max="15359" width="9.140625" style="12" customWidth="1"/>
    <col min="15360" max="15360" width="17.28515625" style="12" bestFit="1" customWidth="1"/>
    <col min="15361" max="15599" width="9.140625" style="12"/>
    <col min="15600" max="15600" width="19.140625" style="12" customWidth="1"/>
    <col min="15601" max="15601" width="27.42578125" style="12" bestFit="1" customWidth="1"/>
    <col min="15602" max="15602" width="32.7109375" style="12" bestFit="1" customWidth="1"/>
    <col min="15603" max="15603" width="18" style="12" bestFit="1" customWidth="1"/>
    <col min="15604" max="15604" width="16.5703125" style="12" customWidth="1"/>
    <col min="15605" max="15606" width="16.7109375" style="12" bestFit="1" customWidth="1"/>
    <col min="15607" max="15607" width="14.28515625" style="12" customWidth="1"/>
    <col min="15608" max="15608" width="15.5703125" style="12" customWidth="1"/>
    <col min="15609" max="15609" width="17.28515625" style="12" customWidth="1"/>
    <col min="15610" max="15610" width="14.42578125" style="12" customWidth="1"/>
    <col min="15611" max="15615" width="9.140625" style="12" customWidth="1"/>
    <col min="15616" max="15616" width="17.28515625" style="12" bestFit="1" customWidth="1"/>
    <col min="15617" max="15855" width="9.140625" style="12"/>
    <col min="15856" max="15856" width="19.140625" style="12" customWidth="1"/>
    <col min="15857" max="15857" width="27.42578125" style="12" bestFit="1" customWidth="1"/>
    <col min="15858" max="15858" width="32.7109375" style="12" bestFit="1" customWidth="1"/>
    <col min="15859" max="15859" width="18" style="12" bestFit="1" customWidth="1"/>
    <col min="15860" max="15860" width="16.5703125" style="12" customWidth="1"/>
    <col min="15861" max="15862" width="16.7109375" style="12" bestFit="1" customWidth="1"/>
    <col min="15863" max="15863" width="14.28515625" style="12" customWidth="1"/>
    <col min="15864" max="15864" width="15.5703125" style="12" customWidth="1"/>
    <col min="15865" max="15865" width="17.28515625" style="12" customWidth="1"/>
    <col min="15866" max="15866" width="14.42578125" style="12" customWidth="1"/>
    <col min="15867" max="15871" width="9.140625" style="12" customWidth="1"/>
    <col min="15872" max="15872" width="17.28515625" style="12" bestFit="1" customWidth="1"/>
    <col min="15873" max="16111" width="9.140625" style="12"/>
    <col min="16112" max="16112" width="19.140625" style="12" customWidth="1"/>
    <col min="16113" max="16113" width="27.42578125" style="12" bestFit="1" customWidth="1"/>
    <col min="16114" max="16114" width="32.7109375" style="12" bestFit="1" customWidth="1"/>
    <col min="16115" max="16115" width="18" style="12" bestFit="1" customWidth="1"/>
    <col min="16116" max="16116" width="16.5703125" style="12" customWidth="1"/>
    <col min="16117" max="16118" width="16.7109375" style="12" bestFit="1" customWidth="1"/>
    <col min="16119" max="16119" width="14.28515625" style="12" customWidth="1"/>
    <col min="16120" max="16120" width="15.5703125" style="12" customWidth="1"/>
    <col min="16121" max="16121" width="17.28515625" style="12" customWidth="1"/>
    <col min="16122" max="16122" width="14.42578125" style="12" customWidth="1"/>
    <col min="16123" max="16127" width="9.140625" style="12" customWidth="1"/>
    <col min="16128" max="16128" width="17.28515625" style="12" bestFit="1" customWidth="1"/>
    <col min="16129" max="16384" width="9.140625" style="12"/>
  </cols>
  <sheetData>
    <row r="1" spans="1:2">
      <c r="A1" s="21" t="s">
        <v>327</v>
      </c>
    </row>
    <row r="2" spans="1:2">
      <c r="A2" s="21" t="s">
        <v>326</v>
      </c>
    </row>
    <row r="4" spans="1:2" ht="15">
      <c r="A4" s="37" t="s">
        <v>325</v>
      </c>
    </row>
    <row r="5" spans="1:2">
      <c r="A5" s="36"/>
    </row>
    <row r="6" spans="1:2" s="24" customFormat="1">
      <c r="A6" s="35"/>
      <c r="B6" s="34" t="s">
        <v>328</v>
      </c>
    </row>
    <row r="8" spans="1:2">
      <c r="A8" s="23" t="s">
        <v>324</v>
      </c>
      <c r="B8" s="33">
        <f>+'orig data'!J7+'orig data'!J19+'orig data'!J57+'orig data'!J92</f>
        <v>15400.24</v>
      </c>
    </row>
    <row r="9" spans="1:2">
      <c r="A9" s="23" t="s">
        <v>323</v>
      </c>
      <c r="B9" s="33">
        <f>+'orig data'!J13+'orig data'!J35</f>
        <v>9541.0699999999979</v>
      </c>
    </row>
    <row r="10" spans="1:2">
      <c r="A10" s="23" t="s">
        <v>322</v>
      </c>
      <c r="B10" s="33">
        <f>+'orig data'!J11+'orig data'!J90</f>
        <v>11513.009999999998</v>
      </c>
    </row>
    <row r="11" spans="1:2">
      <c r="A11" s="23" t="s">
        <v>321</v>
      </c>
      <c r="B11" s="22">
        <f>+(B9+B8)*0.25</f>
        <v>6235.3274999999994</v>
      </c>
    </row>
    <row r="12" spans="1:2">
      <c r="A12" s="23" t="s">
        <v>320</v>
      </c>
      <c r="B12" s="22">
        <f>+B10*0.15</f>
        <v>1726.9514999999997</v>
      </c>
    </row>
    <row r="13" spans="1:2">
      <c r="A13" s="23"/>
      <c r="B13" s="22"/>
    </row>
    <row r="14" spans="1:2" s="30" customFormat="1" ht="13.5" thickBot="1">
      <c r="A14" s="32" t="s">
        <v>319</v>
      </c>
      <c r="B14" s="31">
        <f>+B8+B9+B10-B11-B12</f>
        <v>28492.040999999994</v>
      </c>
    </row>
    <row r="15" spans="1:2">
      <c r="A15" s="23" t="s">
        <v>318</v>
      </c>
      <c r="B15" s="22"/>
    </row>
    <row r="16" spans="1:2">
      <c r="A16" s="29" t="s">
        <v>317</v>
      </c>
      <c r="B16" s="28">
        <f>+'Manufacturing Costs'!U93</f>
        <v>9044.35</v>
      </c>
    </row>
    <row r="17" spans="1:2">
      <c r="A17" s="23"/>
      <c r="B17" s="22"/>
    </row>
    <row r="18" spans="1:2" s="24" customFormat="1">
      <c r="A18" s="23" t="s">
        <v>316</v>
      </c>
      <c r="B18" s="21">
        <f>+B14-B16</f>
        <v>19447.690999999992</v>
      </c>
    </row>
    <row r="19" spans="1:2">
      <c r="A19" s="23"/>
      <c r="B19" s="22"/>
    </row>
    <row r="20" spans="1:2">
      <c r="A20" s="23" t="s">
        <v>315</v>
      </c>
      <c r="B20" s="22">
        <v>0</v>
      </c>
    </row>
    <row r="21" spans="1:2">
      <c r="A21" s="23"/>
      <c r="B21" s="22"/>
    </row>
    <row r="22" spans="1:2">
      <c r="A22" s="20" t="s">
        <v>314</v>
      </c>
      <c r="B22" s="27"/>
    </row>
    <row r="23" spans="1:2">
      <c r="A23" s="23" t="s">
        <v>313</v>
      </c>
      <c r="B23" s="22">
        <f>5*175</f>
        <v>875</v>
      </c>
    </row>
    <row r="24" spans="1:2">
      <c r="A24" s="26" t="s">
        <v>349</v>
      </c>
      <c r="B24" s="22">
        <f>2218.5+8.5*300</f>
        <v>4768.5</v>
      </c>
    </row>
    <row r="25" spans="1:2">
      <c r="A25" s="26"/>
      <c r="B25" s="22"/>
    </row>
    <row r="26" spans="1:2">
      <c r="A26" s="26"/>
      <c r="B26" s="22"/>
    </row>
    <row r="27" spans="1:2">
      <c r="A27" s="26"/>
      <c r="B27" s="22"/>
    </row>
    <row r="28" spans="1:2">
      <c r="A28" s="23" t="s">
        <v>312</v>
      </c>
      <c r="B28" s="25">
        <f>SUM(B20:B26)</f>
        <v>5643.5</v>
      </c>
    </row>
    <row r="29" spans="1:2">
      <c r="A29" s="23"/>
      <c r="B29" s="22"/>
    </row>
    <row r="30" spans="1:2" s="24" customFormat="1">
      <c r="A30" s="23" t="s">
        <v>311</v>
      </c>
      <c r="B30" s="21">
        <f>B18-B28</f>
        <v>13804.190999999992</v>
      </c>
    </row>
    <row r="31" spans="1:2">
      <c r="A31" s="23"/>
      <c r="B31" s="22"/>
    </row>
    <row r="32" spans="1:2">
      <c r="A32" s="23"/>
      <c r="B32" s="22"/>
    </row>
    <row r="34" spans="1:6">
      <c r="A34" s="20"/>
    </row>
    <row r="35" spans="1:6">
      <c r="A35" s="20"/>
      <c r="B35" s="21"/>
    </row>
    <row r="36" spans="1:6">
      <c r="A36" s="20"/>
    </row>
    <row r="37" spans="1:6">
      <c r="A37" s="19"/>
      <c r="B37" s="18"/>
      <c r="C37" s="17"/>
    </row>
    <row r="42" spans="1:6">
      <c r="B42" s="14"/>
    </row>
    <row r="43" spans="1:6">
      <c r="B43" s="14"/>
    </row>
    <row r="44" spans="1:6" s="14" customFormat="1">
      <c r="C44" s="12"/>
      <c r="D44" s="12"/>
      <c r="E44" s="12"/>
      <c r="F44" s="12"/>
    </row>
    <row r="45" spans="1:6">
      <c r="A45" s="16"/>
    </row>
    <row r="46" spans="1:6">
      <c r="A46" s="15"/>
    </row>
    <row r="47" spans="1:6">
      <c r="A47" s="15"/>
    </row>
    <row r="48" spans="1:6">
      <c r="A48" s="15"/>
    </row>
    <row r="49" spans="1:2">
      <c r="A49" s="15"/>
    </row>
    <row r="50" spans="1:2">
      <c r="A50" s="15"/>
    </row>
    <row r="51" spans="1:2">
      <c r="A51" s="15"/>
    </row>
    <row r="52" spans="1:2">
      <c r="A52" s="15"/>
    </row>
    <row r="53" spans="1:2">
      <c r="B53" s="12"/>
    </row>
  </sheetData>
  <printOptions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workbookViewId="0">
      <selection activeCell="A101" sqref="A101"/>
    </sheetView>
  </sheetViews>
  <sheetFormatPr defaultRowHeight="12.75" outlineLevelRow="2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11.42578125" style="11" customWidth="1"/>
    <col min="6" max="6" width="17.140625" customWidth="1"/>
    <col min="7" max="7" width="9.5703125" customWidth="1"/>
    <col min="8" max="9" width="11.42578125" customWidth="1"/>
    <col min="10" max="10" width="15.28515625" bestFit="1" customWidth="1"/>
    <col min="11" max="11" width="9.5703125" bestFit="1" customWidth="1"/>
    <col min="12" max="13" width="13.28515625" bestFit="1" customWidth="1"/>
    <col min="14" max="14" width="9.5703125" bestFit="1" customWidth="1"/>
  </cols>
  <sheetData>
    <row r="1" spans="1:14" s="1" customFormat="1">
      <c r="A1" s="2" t="s">
        <v>0</v>
      </c>
      <c r="B1" s="2"/>
      <c r="C1" s="2"/>
      <c r="D1" s="2"/>
      <c r="E1" s="7"/>
      <c r="F1" s="2"/>
      <c r="G1" s="2"/>
      <c r="H1" s="2" t="s">
        <v>1</v>
      </c>
      <c r="I1" s="2"/>
      <c r="J1" s="2"/>
      <c r="K1" s="2"/>
      <c r="L1" s="2"/>
      <c r="M1" s="2"/>
      <c r="N1" s="2"/>
    </row>
    <row r="2" spans="1:14" s="1" customFormat="1">
      <c r="A2" s="2"/>
      <c r="B2" s="2"/>
      <c r="C2" s="2"/>
      <c r="D2" s="2"/>
      <c r="E2" s="7"/>
      <c r="F2" s="2"/>
      <c r="G2" s="2"/>
      <c r="H2" s="2"/>
      <c r="I2" s="2"/>
      <c r="J2" s="2"/>
      <c r="K2" s="2"/>
      <c r="L2" s="2"/>
      <c r="M2" s="2"/>
      <c r="N2" s="2"/>
    </row>
    <row r="3" spans="1:14" s="1" customFormat="1">
      <c r="A3" s="3" t="s">
        <v>2</v>
      </c>
      <c r="B3" s="3" t="s">
        <v>3</v>
      </c>
      <c r="C3" s="3" t="s">
        <v>4</v>
      </c>
      <c r="D3" s="3" t="s">
        <v>5</v>
      </c>
      <c r="E3" s="8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s="1" customFormat="1" outlineLevel="2">
      <c r="A4" s="1" t="s">
        <v>105</v>
      </c>
      <c r="B4" s="1" t="s">
        <v>106</v>
      </c>
      <c r="C4" s="1" t="s">
        <v>107</v>
      </c>
      <c r="D4" s="1" t="s">
        <v>91</v>
      </c>
      <c r="E4" s="9" t="s">
        <v>63</v>
      </c>
      <c r="F4" s="1" t="s">
        <v>103</v>
      </c>
      <c r="G4" s="1" t="s">
        <v>28</v>
      </c>
      <c r="H4" s="4">
        <v>0</v>
      </c>
      <c r="I4" s="4">
        <v>48.74</v>
      </c>
      <c r="J4" s="4">
        <v>-48.74</v>
      </c>
      <c r="K4" s="4">
        <v>-1</v>
      </c>
      <c r="L4" s="4">
        <v>-2.15</v>
      </c>
      <c r="M4" s="4">
        <v>0</v>
      </c>
      <c r="N4" s="4">
        <v>-2.15</v>
      </c>
    </row>
    <row r="5" spans="1:14" s="1" customFormat="1" outlineLevel="2">
      <c r="A5" s="1" t="s">
        <v>88</v>
      </c>
      <c r="B5" s="1" t="s">
        <v>89</v>
      </c>
      <c r="C5" s="1" t="s">
        <v>90</v>
      </c>
      <c r="D5" s="1" t="s">
        <v>91</v>
      </c>
      <c r="E5" s="9" t="s">
        <v>68</v>
      </c>
      <c r="F5" s="1" t="s">
        <v>27</v>
      </c>
      <c r="G5" s="1" t="s">
        <v>92</v>
      </c>
      <c r="H5" s="4">
        <v>2815.75</v>
      </c>
      <c r="I5" s="4">
        <v>0</v>
      </c>
      <c r="J5" s="4">
        <v>2815.75</v>
      </c>
      <c r="K5" s="4">
        <v>50</v>
      </c>
      <c r="L5" s="4">
        <v>457.98</v>
      </c>
      <c r="M5" s="4">
        <v>0</v>
      </c>
      <c r="N5" s="4">
        <v>457.98</v>
      </c>
    </row>
    <row r="6" spans="1:14" s="1" customFormat="1" outlineLevel="2">
      <c r="A6" s="1" t="s">
        <v>176</v>
      </c>
      <c r="B6" s="1" t="s">
        <v>177</v>
      </c>
      <c r="C6" s="1" t="s">
        <v>178</v>
      </c>
      <c r="D6" s="1" t="s">
        <v>91</v>
      </c>
      <c r="E6" s="9" t="s">
        <v>68</v>
      </c>
      <c r="F6" s="1" t="s">
        <v>103</v>
      </c>
      <c r="G6" s="1" t="s">
        <v>92</v>
      </c>
      <c r="H6" s="4">
        <v>1293.52</v>
      </c>
      <c r="I6" s="4">
        <v>0</v>
      </c>
      <c r="J6" s="4">
        <v>1293.52</v>
      </c>
      <c r="K6" s="4">
        <v>23</v>
      </c>
      <c r="L6" s="4">
        <v>183.76</v>
      </c>
      <c r="M6" s="4">
        <v>0</v>
      </c>
      <c r="N6" s="4">
        <v>183.76</v>
      </c>
    </row>
    <row r="7" spans="1:14" s="1" customFormat="1" outlineLevel="1">
      <c r="D7" s="38" t="s">
        <v>329</v>
      </c>
      <c r="E7" s="9"/>
      <c r="H7" s="4"/>
      <c r="I7" s="4"/>
      <c r="J7" s="4">
        <f>SUBTOTAL(9,J4:J6)</f>
        <v>4060.53</v>
      </c>
      <c r="K7" s="4">
        <f>SUBTOTAL(9,K4:K6)</f>
        <v>72</v>
      </c>
      <c r="L7" s="4">
        <f>SUBTOTAL(9,L4:L6)</f>
        <v>639.59</v>
      </c>
      <c r="M7" s="4">
        <f>SUBTOTAL(9,M4:M6)</f>
        <v>0</v>
      </c>
      <c r="N7" s="4">
        <f>SUBTOTAL(9,N4:N6)</f>
        <v>639.59</v>
      </c>
    </row>
    <row r="8" spans="1:14" s="1" customFormat="1" hidden="1" outlineLevel="2">
      <c r="A8" s="1" t="s">
        <v>93</v>
      </c>
      <c r="B8" s="1" t="s">
        <v>94</v>
      </c>
      <c r="C8" s="1" t="s">
        <v>95</v>
      </c>
      <c r="D8" s="1" t="s">
        <v>87</v>
      </c>
      <c r="E8" s="9" t="s">
        <v>63</v>
      </c>
      <c r="F8" s="1" t="s">
        <v>21</v>
      </c>
      <c r="G8" s="1" t="s">
        <v>22</v>
      </c>
      <c r="H8" s="4">
        <v>67.489999999999995</v>
      </c>
      <c r="I8" s="4">
        <v>0</v>
      </c>
      <c r="J8" s="4">
        <v>67.489999999999995</v>
      </c>
      <c r="K8" s="4">
        <v>3</v>
      </c>
      <c r="L8" s="4">
        <v>0</v>
      </c>
      <c r="M8" s="4">
        <v>0</v>
      </c>
      <c r="N8" s="4">
        <v>0</v>
      </c>
    </row>
    <row r="9" spans="1:14" s="1" customFormat="1" hidden="1" outlineLevel="2">
      <c r="A9" s="1" t="s">
        <v>84</v>
      </c>
      <c r="B9" s="1" t="s">
        <v>85</v>
      </c>
      <c r="C9" s="1" t="s">
        <v>86</v>
      </c>
      <c r="D9" s="1" t="s">
        <v>87</v>
      </c>
      <c r="E9" s="9" t="s">
        <v>68</v>
      </c>
      <c r="F9" s="1" t="s">
        <v>21</v>
      </c>
      <c r="G9" s="1" t="s">
        <v>33</v>
      </c>
      <c r="H9" s="4">
        <v>779.9</v>
      </c>
      <c r="I9" s="4">
        <v>0</v>
      </c>
      <c r="J9" s="4">
        <v>779.9</v>
      </c>
      <c r="K9" s="4">
        <v>26</v>
      </c>
      <c r="L9" s="4">
        <v>0</v>
      </c>
      <c r="M9" s="4">
        <v>0</v>
      </c>
      <c r="N9" s="4">
        <v>0</v>
      </c>
    </row>
    <row r="10" spans="1:14" s="1" customFormat="1" hidden="1" outlineLevel="2">
      <c r="A10" s="1" t="s">
        <v>173</v>
      </c>
      <c r="B10" s="1" t="s">
        <v>174</v>
      </c>
      <c r="C10" s="1" t="s">
        <v>175</v>
      </c>
      <c r="D10" s="1" t="s">
        <v>87</v>
      </c>
      <c r="E10" s="9" t="s">
        <v>68</v>
      </c>
      <c r="F10" s="1" t="s">
        <v>21</v>
      </c>
      <c r="G10" s="1" t="s">
        <v>33</v>
      </c>
      <c r="H10" s="4">
        <v>1109.8399999999999</v>
      </c>
      <c r="I10" s="4">
        <v>0</v>
      </c>
      <c r="J10" s="4">
        <v>1109.8399999999999</v>
      </c>
      <c r="K10" s="4">
        <v>37</v>
      </c>
      <c r="L10" s="4">
        <v>0</v>
      </c>
      <c r="M10" s="4">
        <v>0</v>
      </c>
      <c r="N10" s="4">
        <v>0</v>
      </c>
    </row>
    <row r="11" spans="1:14" s="1" customFormat="1" outlineLevel="1" collapsed="1">
      <c r="D11" s="38" t="s">
        <v>330</v>
      </c>
      <c r="E11" s="9"/>
      <c r="H11" s="4"/>
      <c r="I11" s="4"/>
      <c r="J11" s="4">
        <f>SUBTOTAL(9,J8:J10)</f>
        <v>1957.23</v>
      </c>
      <c r="K11" s="4">
        <f>SUBTOTAL(9,K8:K10)</f>
        <v>66</v>
      </c>
      <c r="L11" s="4">
        <f>SUBTOTAL(9,L8:L10)</f>
        <v>0</v>
      </c>
      <c r="M11" s="4">
        <f>SUBTOTAL(9,M8:M10)</f>
        <v>0</v>
      </c>
      <c r="N11" s="4">
        <f>SUBTOTAL(9,N8:N10)</f>
        <v>0</v>
      </c>
    </row>
    <row r="12" spans="1:14" s="1" customFormat="1" hidden="1" outlineLevel="2">
      <c r="A12" s="1" t="s">
        <v>96</v>
      </c>
      <c r="B12" s="1" t="s">
        <v>97</v>
      </c>
      <c r="C12" s="1" t="s">
        <v>98</v>
      </c>
      <c r="D12" s="1" t="s">
        <v>99</v>
      </c>
      <c r="E12" s="9" t="s">
        <v>63</v>
      </c>
      <c r="F12" s="1" t="s">
        <v>54</v>
      </c>
      <c r="G12" s="1" t="s">
        <v>28</v>
      </c>
      <c r="H12" s="4">
        <v>220.96</v>
      </c>
      <c r="I12" s="4">
        <v>0</v>
      </c>
      <c r="J12" s="4">
        <v>220.96</v>
      </c>
      <c r="K12" s="4">
        <v>4</v>
      </c>
      <c r="L12" s="4">
        <v>72.400000000000006</v>
      </c>
      <c r="M12" s="4">
        <v>0</v>
      </c>
      <c r="N12" s="4">
        <v>72.400000000000006</v>
      </c>
    </row>
    <row r="13" spans="1:14" s="1" customFormat="1" outlineLevel="1" collapsed="1">
      <c r="D13" s="38" t="s">
        <v>331</v>
      </c>
      <c r="E13" s="9"/>
      <c r="H13" s="4"/>
      <c r="I13" s="4"/>
      <c r="J13" s="4">
        <f>SUBTOTAL(9,J12:J12)</f>
        <v>220.96</v>
      </c>
      <c r="K13" s="4">
        <f>SUBTOTAL(9,K12:K12)</f>
        <v>4</v>
      </c>
      <c r="L13" s="4">
        <f>SUBTOTAL(9,L12:L12)</f>
        <v>72.400000000000006</v>
      </c>
      <c r="M13" s="4">
        <f>SUBTOTAL(9,M12:M12)</f>
        <v>0</v>
      </c>
      <c r="N13" s="4">
        <f>SUBTOTAL(9,N12:N12)</f>
        <v>72.400000000000006</v>
      </c>
    </row>
    <row r="14" spans="1:14" s="1" customFormat="1" hidden="1" outlineLevel="2">
      <c r="A14" s="1" t="s">
        <v>34</v>
      </c>
      <c r="B14" s="1" t="s">
        <v>35</v>
      </c>
      <c r="C14" s="1" t="s">
        <v>36</v>
      </c>
      <c r="D14" s="1" t="s">
        <v>37</v>
      </c>
      <c r="E14" s="9" t="s">
        <v>38</v>
      </c>
      <c r="F14" s="1" t="s">
        <v>39</v>
      </c>
      <c r="G14" s="1" t="s">
        <v>40</v>
      </c>
      <c r="H14" s="4">
        <v>1673.45</v>
      </c>
      <c r="I14" s="4">
        <v>175.44</v>
      </c>
      <c r="J14" s="4">
        <v>1498.01</v>
      </c>
      <c r="K14" s="4">
        <v>107</v>
      </c>
      <c r="L14" s="4">
        <v>382.12</v>
      </c>
      <c r="M14" s="4">
        <v>28.48</v>
      </c>
      <c r="N14" s="4">
        <v>410.6</v>
      </c>
    </row>
    <row r="15" spans="1:14" s="1" customFormat="1" hidden="1" outlineLevel="2">
      <c r="A15" s="1" t="s">
        <v>121</v>
      </c>
      <c r="B15" s="1" t="s">
        <v>122</v>
      </c>
      <c r="C15" s="1" t="s">
        <v>123</v>
      </c>
      <c r="D15" s="1" t="s">
        <v>37</v>
      </c>
      <c r="E15" s="9" t="s">
        <v>124</v>
      </c>
      <c r="F15" s="1" t="s">
        <v>125</v>
      </c>
      <c r="G15" s="1" t="s">
        <v>40</v>
      </c>
      <c r="H15" s="4">
        <v>328.16</v>
      </c>
      <c r="I15" s="4">
        <v>14.4</v>
      </c>
      <c r="J15" s="4">
        <v>313.76</v>
      </c>
      <c r="K15" s="4">
        <v>21</v>
      </c>
      <c r="L15" s="4">
        <v>72.66</v>
      </c>
      <c r="M15" s="4">
        <v>17.3</v>
      </c>
      <c r="N15" s="4">
        <v>89.96</v>
      </c>
    </row>
    <row r="16" spans="1:14" s="1" customFormat="1" hidden="1" outlineLevel="2">
      <c r="A16" s="1" t="s">
        <v>252</v>
      </c>
      <c r="B16" s="1" t="s">
        <v>253</v>
      </c>
      <c r="C16" s="1" t="s">
        <v>254</v>
      </c>
      <c r="D16" s="1" t="s">
        <v>37</v>
      </c>
      <c r="E16" s="9" t="s">
        <v>124</v>
      </c>
      <c r="F16" s="1" t="s">
        <v>59</v>
      </c>
      <c r="G16" s="1" t="s">
        <v>40</v>
      </c>
      <c r="H16" s="4">
        <v>404.87</v>
      </c>
      <c r="I16" s="4">
        <v>0</v>
      </c>
      <c r="J16" s="4">
        <v>404.87</v>
      </c>
      <c r="K16" s="4">
        <v>30</v>
      </c>
      <c r="L16" s="4">
        <v>41.4</v>
      </c>
      <c r="M16" s="4">
        <v>0</v>
      </c>
      <c r="N16" s="4">
        <v>41.4</v>
      </c>
    </row>
    <row r="17" spans="1:14" s="1" customFormat="1" hidden="1" outlineLevel="2">
      <c r="A17" s="1" t="s">
        <v>75</v>
      </c>
      <c r="B17" s="1" t="s">
        <v>76</v>
      </c>
      <c r="C17" s="1" t="s">
        <v>77</v>
      </c>
      <c r="D17" s="1" t="s">
        <v>37</v>
      </c>
      <c r="E17" s="9" t="s">
        <v>78</v>
      </c>
      <c r="F17" s="1" t="s">
        <v>79</v>
      </c>
      <c r="G17" s="1" t="s">
        <v>40</v>
      </c>
      <c r="H17" s="4">
        <v>31.5</v>
      </c>
      <c r="I17" s="4">
        <v>80.98</v>
      </c>
      <c r="J17" s="4">
        <v>-49.48</v>
      </c>
      <c r="K17" s="4">
        <v>-3</v>
      </c>
      <c r="L17" s="4">
        <v>-8.91</v>
      </c>
      <c r="M17" s="4">
        <v>0</v>
      </c>
      <c r="N17" s="4">
        <v>-8.91</v>
      </c>
    </row>
    <row r="18" spans="1:14" s="1" customFormat="1" hidden="1" outlineLevel="2">
      <c r="A18" s="1" t="s">
        <v>100</v>
      </c>
      <c r="B18" s="1" t="s">
        <v>101</v>
      </c>
      <c r="C18" s="1" t="s">
        <v>102</v>
      </c>
      <c r="D18" s="1" t="s">
        <v>37</v>
      </c>
      <c r="E18" s="9" t="s">
        <v>78</v>
      </c>
      <c r="F18" s="1" t="s">
        <v>103</v>
      </c>
      <c r="G18" s="1" t="s">
        <v>104</v>
      </c>
      <c r="H18" s="4">
        <v>27</v>
      </c>
      <c r="I18" s="4">
        <v>0</v>
      </c>
      <c r="J18" s="4">
        <v>27</v>
      </c>
      <c r="K18" s="4">
        <v>3</v>
      </c>
      <c r="L18" s="4">
        <v>5.67</v>
      </c>
      <c r="M18" s="4">
        <v>0</v>
      </c>
      <c r="N18" s="4">
        <v>5.67</v>
      </c>
    </row>
    <row r="19" spans="1:14" s="1" customFormat="1" outlineLevel="1" collapsed="1">
      <c r="D19" s="38" t="s">
        <v>332</v>
      </c>
      <c r="E19" s="9"/>
      <c r="H19" s="4"/>
      <c r="I19" s="4"/>
      <c r="J19" s="4">
        <f>SUBTOTAL(9,J14:J18)</f>
        <v>2194.16</v>
      </c>
      <c r="K19" s="4">
        <f>SUBTOTAL(9,K14:K18)</f>
        <v>158</v>
      </c>
      <c r="L19" s="4">
        <f>SUBTOTAL(9,L14:L18)</f>
        <v>492.93999999999994</v>
      </c>
      <c r="M19" s="4">
        <f>SUBTOTAL(9,M14:M18)</f>
        <v>45.78</v>
      </c>
      <c r="N19" s="4">
        <f>SUBTOTAL(9,N14:N18)</f>
        <v>538.72</v>
      </c>
    </row>
    <row r="20" spans="1:14" s="1" customFormat="1" hidden="1" outlineLevel="2">
      <c r="A20" s="1" t="s">
        <v>291</v>
      </c>
      <c r="B20" s="1" t="s">
        <v>292</v>
      </c>
      <c r="C20" s="1" t="s">
        <v>293</v>
      </c>
      <c r="D20" s="1" t="s">
        <v>53</v>
      </c>
      <c r="E20" s="9" t="s">
        <v>58</v>
      </c>
      <c r="F20" s="1" t="s">
        <v>54</v>
      </c>
      <c r="G20" s="1" t="s">
        <v>294</v>
      </c>
      <c r="H20" s="4">
        <v>89.99</v>
      </c>
      <c r="I20" s="4">
        <v>0</v>
      </c>
      <c r="J20" s="4">
        <v>89.99</v>
      </c>
      <c r="K20" s="4">
        <v>1</v>
      </c>
      <c r="L20" s="4">
        <v>20.100000000000001</v>
      </c>
      <c r="M20" s="4">
        <v>0</v>
      </c>
      <c r="N20" s="4">
        <v>20.100000000000001</v>
      </c>
    </row>
    <row r="21" spans="1:14" s="1" customFormat="1" hidden="1" outlineLevel="2">
      <c r="A21" s="1" t="s">
        <v>295</v>
      </c>
      <c r="B21" s="1" t="s">
        <v>296</v>
      </c>
      <c r="C21" s="1" t="s">
        <v>297</v>
      </c>
      <c r="D21" s="1" t="s">
        <v>53</v>
      </c>
      <c r="E21" s="9" t="s">
        <v>205</v>
      </c>
      <c r="F21" s="1" t="s">
        <v>54</v>
      </c>
      <c r="G21" s="1" t="s">
        <v>92</v>
      </c>
      <c r="H21" s="4">
        <v>127.48</v>
      </c>
      <c r="I21" s="4">
        <v>0</v>
      </c>
      <c r="J21" s="4">
        <v>127.48</v>
      </c>
      <c r="K21" s="4">
        <v>2</v>
      </c>
      <c r="L21" s="4">
        <v>36.200000000000003</v>
      </c>
      <c r="M21" s="4">
        <v>0</v>
      </c>
      <c r="N21" s="4">
        <v>36.200000000000003</v>
      </c>
    </row>
    <row r="22" spans="1:14" s="1" customFormat="1" hidden="1" outlineLevel="2">
      <c r="A22" s="1" t="s">
        <v>151</v>
      </c>
      <c r="B22" s="1" t="s">
        <v>152</v>
      </c>
      <c r="C22" s="1" t="s">
        <v>153</v>
      </c>
      <c r="D22" s="1" t="s">
        <v>53</v>
      </c>
      <c r="E22" s="9" t="s">
        <v>150</v>
      </c>
      <c r="F22" s="1" t="s">
        <v>54</v>
      </c>
      <c r="G22" s="1" t="s">
        <v>28</v>
      </c>
      <c r="H22" s="4">
        <v>64.989999999999995</v>
      </c>
      <c r="I22" s="4">
        <v>0</v>
      </c>
      <c r="J22" s="4">
        <v>64.989999999999995</v>
      </c>
      <c r="K22" s="4">
        <v>1</v>
      </c>
      <c r="L22" s="4">
        <v>18.100000000000001</v>
      </c>
      <c r="M22" s="4">
        <v>0</v>
      </c>
      <c r="N22" s="4">
        <v>18.100000000000001</v>
      </c>
    </row>
    <row r="23" spans="1:14" s="1" customFormat="1" hidden="1" outlineLevel="2">
      <c r="A23" s="1" t="s">
        <v>50</v>
      </c>
      <c r="B23" s="1" t="s">
        <v>51</v>
      </c>
      <c r="C23" s="1" t="s">
        <v>52</v>
      </c>
      <c r="D23" s="1" t="s">
        <v>53</v>
      </c>
      <c r="E23" s="9" t="s">
        <v>48</v>
      </c>
      <c r="F23" s="1" t="s">
        <v>54</v>
      </c>
      <c r="G23" s="1" t="s">
        <v>33</v>
      </c>
      <c r="H23" s="4">
        <v>53.99</v>
      </c>
      <c r="I23" s="4">
        <v>0</v>
      </c>
      <c r="J23" s="4">
        <v>53.99</v>
      </c>
      <c r="K23" s="4">
        <v>1</v>
      </c>
      <c r="L23" s="4">
        <v>0.01</v>
      </c>
      <c r="M23" s="4">
        <v>0</v>
      </c>
      <c r="N23" s="4">
        <v>0.01</v>
      </c>
    </row>
    <row r="24" spans="1:14" s="1" customFormat="1" hidden="1" outlineLevel="2">
      <c r="A24" s="1" t="s">
        <v>118</v>
      </c>
      <c r="B24" s="1" t="s">
        <v>119</v>
      </c>
      <c r="C24" s="1" t="s">
        <v>120</v>
      </c>
      <c r="D24" s="1" t="s">
        <v>53</v>
      </c>
      <c r="E24" s="9" t="s">
        <v>48</v>
      </c>
      <c r="F24" s="1" t="s">
        <v>54</v>
      </c>
      <c r="G24" s="1" t="s">
        <v>92</v>
      </c>
      <c r="H24" s="4">
        <v>142.47999999999999</v>
      </c>
      <c r="I24" s="4">
        <v>0</v>
      </c>
      <c r="J24" s="4">
        <v>142.47999999999999</v>
      </c>
      <c r="K24" s="4">
        <v>2</v>
      </c>
      <c r="L24" s="4">
        <v>36.200000000000003</v>
      </c>
      <c r="M24" s="4">
        <v>0</v>
      </c>
      <c r="N24" s="4">
        <v>36.200000000000003</v>
      </c>
    </row>
    <row r="25" spans="1:14" s="1" customFormat="1" hidden="1" outlineLevel="2">
      <c r="A25" s="1" t="s">
        <v>258</v>
      </c>
      <c r="B25" s="1" t="s">
        <v>259</v>
      </c>
      <c r="C25" s="1" t="s">
        <v>260</v>
      </c>
      <c r="D25" s="1" t="s">
        <v>53</v>
      </c>
      <c r="E25" s="9" t="s">
        <v>48</v>
      </c>
      <c r="F25" s="1" t="s">
        <v>54</v>
      </c>
      <c r="G25" s="1" t="s">
        <v>132</v>
      </c>
      <c r="H25" s="4">
        <v>139.97</v>
      </c>
      <c r="I25" s="4">
        <v>199.95</v>
      </c>
      <c r="J25" s="4">
        <v>-59.98</v>
      </c>
      <c r="K25" s="4">
        <v>-2</v>
      </c>
      <c r="L25" s="4">
        <v>-0.02</v>
      </c>
      <c r="M25" s="4">
        <v>0</v>
      </c>
      <c r="N25" s="4">
        <v>-0.02</v>
      </c>
    </row>
    <row r="26" spans="1:14" s="1" customFormat="1" hidden="1" outlineLevel="2">
      <c r="A26" s="1" t="s">
        <v>72</v>
      </c>
      <c r="B26" s="1" t="s">
        <v>73</v>
      </c>
      <c r="C26" s="1" t="s">
        <v>74</v>
      </c>
      <c r="D26" s="1" t="s">
        <v>53</v>
      </c>
      <c r="E26" s="9" t="s">
        <v>63</v>
      </c>
      <c r="F26" s="1" t="s">
        <v>54</v>
      </c>
      <c r="G26" s="1" t="s">
        <v>44</v>
      </c>
      <c r="H26" s="4">
        <v>2499.62</v>
      </c>
      <c r="I26" s="4">
        <v>0</v>
      </c>
      <c r="J26" s="4">
        <v>2499.62</v>
      </c>
      <c r="K26" s="4">
        <v>38</v>
      </c>
      <c r="L26" s="4">
        <v>687.8</v>
      </c>
      <c r="M26" s="4">
        <v>0</v>
      </c>
      <c r="N26" s="4">
        <v>687.8</v>
      </c>
    </row>
    <row r="27" spans="1:14" s="1" customFormat="1" hidden="1" outlineLevel="2">
      <c r="A27" s="1" t="s">
        <v>144</v>
      </c>
      <c r="B27" s="1" t="s">
        <v>145</v>
      </c>
      <c r="C27" s="1" t="s">
        <v>146</v>
      </c>
      <c r="D27" s="1" t="s">
        <v>53</v>
      </c>
      <c r="E27" s="9" t="s">
        <v>63</v>
      </c>
      <c r="F27" s="1" t="s">
        <v>54</v>
      </c>
      <c r="G27" s="1" t="s">
        <v>28</v>
      </c>
      <c r="H27" s="4">
        <v>272.95</v>
      </c>
      <c r="I27" s="4">
        <v>0</v>
      </c>
      <c r="J27" s="4">
        <v>272.95</v>
      </c>
      <c r="K27" s="4">
        <v>5</v>
      </c>
      <c r="L27" s="4">
        <v>85.5</v>
      </c>
      <c r="M27" s="4">
        <v>0</v>
      </c>
      <c r="N27" s="4">
        <v>85.5</v>
      </c>
    </row>
    <row r="28" spans="1:14" s="1" customFormat="1" hidden="1" outlineLevel="2">
      <c r="A28" s="1" t="s">
        <v>167</v>
      </c>
      <c r="B28" s="1" t="s">
        <v>168</v>
      </c>
      <c r="C28" s="1" t="s">
        <v>169</v>
      </c>
      <c r="D28" s="1" t="s">
        <v>53</v>
      </c>
      <c r="E28" s="9" t="s">
        <v>63</v>
      </c>
      <c r="F28" s="1" t="s">
        <v>54</v>
      </c>
      <c r="G28" s="1" t="s">
        <v>136</v>
      </c>
      <c r="H28" s="4">
        <v>55.99</v>
      </c>
      <c r="I28" s="4">
        <v>0</v>
      </c>
      <c r="J28" s="4">
        <v>55.99</v>
      </c>
      <c r="K28" s="4">
        <v>1</v>
      </c>
      <c r="L28" s="4">
        <v>18.100000000000001</v>
      </c>
      <c r="M28" s="4">
        <v>0</v>
      </c>
      <c r="N28" s="4">
        <v>18.100000000000001</v>
      </c>
    </row>
    <row r="29" spans="1:14" s="1" customFormat="1" hidden="1" outlineLevel="2">
      <c r="A29" s="1" t="s">
        <v>196</v>
      </c>
      <c r="B29" s="1" t="s">
        <v>197</v>
      </c>
      <c r="C29" s="1" t="s">
        <v>198</v>
      </c>
      <c r="D29" s="1" t="s">
        <v>53</v>
      </c>
      <c r="E29" s="9" t="s">
        <v>63</v>
      </c>
      <c r="F29" s="1" t="s">
        <v>54</v>
      </c>
      <c r="G29" s="1" t="s">
        <v>44</v>
      </c>
      <c r="H29" s="4">
        <v>2363.64</v>
      </c>
      <c r="I29" s="4">
        <v>0</v>
      </c>
      <c r="J29" s="4">
        <v>2363.64</v>
      </c>
      <c r="K29" s="4">
        <v>36</v>
      </c>
      <c r="L29" s="4">
        <v>651.6</v>
      </c>
      <c r="M29" s="4">
        <v>0</v>
      </c>
      <c r="N29" s="4">
        <v>651.6</v>
      </c>
    </row>
    <row r="30" spans="1:14" s="1" customFormat="1" hidden="1" outlineLevel="2">
      <c r="A30" s="1" t="s">
        <v>249</v>
      </c>
      <c r="B30" s="1" t="s">
        <v>250</v>
      </c>
      <c r="C30" s="1" t="s">
        <v>251</v>
      </c>
      <c r="D30" s="1" t="s">
        <v>53</v>
      </c>
      <c r="E30" s="9" t="s">
        <v>63</v>
      </c>
      <c r="F30" s="1" t="s">
        <v>54</v>
      </c>
      <c r="G30" s="1" t="s">
        <v>44</v>
      </c>
      <c r="H30" s="4">
        <v>1007.85</v>
      </c>
      <c r="I30" s="4">
        <v>0</v>
      </c>
      <c r="J30" s="4">
        <v>1007.85</v>
      </c>
      <c r="K30" s="4">
        <v>15</v>
      </c>
      <c r="L30" s="4">
        <v>271.5</v>
      </c>
      <c r="M30" s="4">
        <v>0</v>
      </c>
      <c r="N30" s="4">
        <v>271.5</v>
      </c>
    </row>
    <row r="31" spans="1:14" s="1" customFormat="1" hidden="1" outlineLevel="2">
      <c r="A31" s="1" t="s">
        <v>268</v>
      </c>
      <c r="B31" s="1" t="s">
        <v>269</v>
      </c>
      <c r="C31" s="1" t="s">
        <v>270</v>
      </c>
      <c r="D31" s="1" t="s">
        <v>53</v>
      </c>
      <c r="E31" s="9" t="s">
        <v>63</v>
      </c>
      <c r="F31" s="1" t="s">
        <v>54</v>
      </c>
      <c r="G31" s="1" t="s">
        <v>136</v>
      </c>
      <c r="H31" s="4">
        <v>773.37</v>
      </c>
      <c r="I31" s="4">
        <v>0</v>
      </c>
      <c r="J31" s="4">
        <v>773.37</v>
      </c>
      <c r="K31" s="4">
        <v>13</v>
      </c>
      <c r="L31" s="4">
        <v>222.3</v>
      </c>
      <c r="M31" s="4">
        <v>0</v>
      </c>
      <c r="N31" s="4">
        <v>222.3</v>
      </c>
    </row>
    <row r="32" spans="1:14" s="1" customFormat="1" hidden="1" outlineLevel="2">
      <c r="A32" s="1" t="s">
        <v>189</v>
      </c>
      <c r="B32" s="1" t="s">
        <v>190</v>
      </c>
      <c r="C32" s="1" t="s">
        <v>191</v>
      </c>
      <c r="D32" s="1" t="s">
        <v>53</v>
      </c>
      <c r="E32" s="9" t="s">
        <v>188</v>
      </c>
      <c r="F32" s="1" t="s">
        <v>54</v>
      </c>
      <c r="G32" s="1" t="s">
        <v>192</v>
      </c>
      <c r="H32" s="4">
        <v>688.4</v>
      </c>
      <c r="I32" s="4">
        <v>0</v>
      </c>
      <c r="J32" s="4">
        <v>688.4</v>
      </c>
      <c r="K32" s="4">
        <v>10</v>
      </c>
      <c r="L32" s="4">
        <v>181</v>
      </c>
      <c r="M32" s="4">
        <v>0</v>
      </c>
      <c r="N32" s="4">
        <v>181</v>
      </c>
    </row>
    <row r="33" spans="1:14" s="1" customFormat="1" hidden="1" outlineLevel="2">
      <c r="A33" s="1" t="s">
        <v>232</v>
      </c>
      <c r="B33" s="1" t="s">
        <v>233</v>
      </c>
      <c r="C33" s="1" t="s">
        <v>234</v>
      </c>
      <c r="D33" s="1" t="s">
        <v>53</v>
      </c>
      <c r="E33" s="9" t="s">
        <v>188</v>
      </c>
      <c r="F33" s="1" t="s">
        <v>54</v>
      </c>
      <c r="G33" s="1" t="s">
        <v>215</v>
      </c>
      <c r="H33" s="4">
        <v>1187.3499999999999</v>
      </c>
      <c r="I33" s="4">
        <v>0</v>
      </c>
      <c r="J33" s="4">
        <v>1187.3499999999999</v>
      </c>
      <c r="K33" s="4">
        <v>15</v>
      </c>
      <c r="L33" s="4">
        <v>301.5</v>
      </c>
      <c r="M33" s="4">
        <v>0</v>
      </c>
      <c r="N33" s="4">
        <v>301.5</v>
      </c>
    </row>
    <row r="34" spans="1:14" s="1" customFormat="1" hidden="1" outlineLevel="2">
      <c r="A34" s="1" t="s">
        <v>304</v>
      </c>
      <c r="B34" s="1" t="s">
        <v>305</v>
      </c>
      <c r="C34" s="1" t="s">
        <v>306</v>
      </c>
      <c r="D34" s="1" t="s">
        <v>53</v>
      </c>
      <c r="E34" s="9" t="s">
        <v>188</v>
      </c>
      <c r="F34" s="1" t="s">
        <v>54</v>
      </c>
      <c r="G34" s="1" t="s">
        <v>28</v>
      </c>
      <c r="H34" s="4">
        <v>51.99</v>
      </c>
      <c r="I34" s="4">
        <v>0</v>
      </c>
      <c r="J34" s="4">
        <v>51.99</v>
      </c>
      <c r="K34" s="4">
        <v>1</v>
      </c>
      <c r="L34" s="4">
        <v>17.100000000000001</v>
      </c>
      <c r="M34" s="4">
        <v>0</v>
      </c>
      <c r="N34" s="4">
        <v>17.100000000000001</v>
      </c>
    </row>
    <row r="35" spans="1:14" s="1" customFormat="1" outlineLevel="1" collapsed="1">
      <c r="D35" s="38" t="s">
        <v>333</v>
      </c>
      <c r="E35" s="9"/>
      <c r="H35" s="4"/>
      <c r="I35" s="4"/>
      <c r="J35" s="4">
        <f>SUBTOTAL(9,J20:J34)</f>
        <v>9320.1099999999988</v>
      </c>
      <c r="K35" s="4">
        <f>SUBTOTAL(9,K20:K34)</f>
        <v>139</v>
      </c>
      <c r="L35" s="4">
        <f>SUBTOTAL(9,L20:L34)</f>
        <v>2546.9900000000002</v>
      </c>
      <c r="M35" s="4">
        <f>SUBTOTAL(9,M20:M34)</f>
        <v>0</v>
      </c>
      <c r="N35" s="4">
        <f>SUBTOTAL(9,N20:N34)</f>
        <v>2546.9900000000002</v>
      </c>
    </row>
    <row r="36" spans="1:14" s="1" customFormat="1" hidden="1" outlineLevel="2">
      <c r="A36" s="1" t="s">
        <v>23</v>
      </c>
      <c r="B36" s="1" t="s">
        <v>24</v>
      </c>
      <c r="C36" s="1" t="s">
        <v>25</v>
      </c>
      <c r="D36" s="1" t="s">
        <v>26</v>
      </c>
      <c r="E36" s="9" t="s">
        <v>20</v>
      </c>
      <c r="F36" s="1" t="s">
        <v>27</v>
      </c>
      <c r="G36" s="1" t="s">
        <v>28</v>
      </c>
      <c r="H36" s="4">
        <v>103.98</v>
      </c>
      <c r="I36" s="4">
        <v>0</v>
      </c>
      <c r="J36" s="4">
        <v>103.98</v>
      </c>
      <c r="K36" s="4">
        <v>2</v>
      </c>
      <c r="L36" s="4">
        <v>3.74</v>
      </c>
      <c r="M36" s="4">
        <v>0</v>
      </c>
      <c r="N36" s="4">
        <v>3.74</v>
      </c>
    </row>
    <row r="37" spans="1:14" s="1" customFormat="1" hidden="1" outlineLevel="2">
      <c r="A37" s="1" t="s">
        <v>277</v>
      </c>
      <c r="B37" s="1" t="s">
        <v>278</v>
      </c>
      <c r="C37" s="1" t="s">
        <v>279</v>
      </c>
      <c r="D37" s="1" t="s">
        <v>26</v>
      </c>
      <c r="E37" s="9" t="s">
        <v>20</v>
      </c>
      <c r="F37" s="1" t="s">
        <v>280</v>
      </c>
      <c r="G37" s="1" t="s">
        <v>281</v>
      </c>
      <c r="H37" s="4">
        <v>88.79</v>
      </c>
      <c r="I37" s="4">
        <v>0</v>
      </c>
      <c r="J37" s="4">
        <v>88.79</v>
      </c>
      <c r="K37" s="4">
        <v>1</v>
      </c>
      <c r="L37" s="4">
        <v>25.35</v>
      </c>
      <c r="M37" s="4">
        <v>0</v>
      </c>
      <c r="N37" s="4">
        <v>25.35</v>
      </c>
    </row>
    <row r="38" spans="1:14" s="1" customFormat="1" hidden="1" outlineLevel="2">
      <c r="A38" s="1" t="s">
        <v>55</v>
      </c>
      <c r="B38" s="1" t="s">
        <v>56</v>
      </c>
      <c r="C38" s="1" t="s">
        <v>57</v>
      </c>
      <c r="D38" s="1" t="s">
        <v>26</v>
      </c>
      <c r="E38" s="9" t="s">
        <v>58</v>
      </c>
      <c r="F38" s="1" t="s">
        <v>59</v>
      </c>
      <c r="G38" s="1" t="s">
        <v>33</v>
      </c>
      <c r="H38" s="4">
        <v>92.98</v>
      </c>
      <c r="I38" s="4">
        <v>0</v>
      </c>
      <c r="J38" s="4">
        <v>92.98</v>
      </c>
      <c r="K38" s="4">
        <v>2</v>
      </c>
      <c r="L38" s="4">
        <v>12.92</v>
      </c>
      <c r="M38" s="4">
        <v>0</v>
      </c>
      <c r="N38" s="4">
        <v>12.92</v>
      </c>
    </row>
    <row r="39" spans="1:14" s="1" customFormat="1" hidden="1" outlineLevel="2">
      <c r="A39" s="1" t="s">
        <v>111</v>
      </c>
      <c r="B39" s="1" t="s">
        <v>112</v>
      </c>
      <c r="C39" s="1" t="s">
        <v>113</v>
      </c>
      <c r="D39" s="1" t="s">
        <v>26</v>
      </c>
      <c r="E39" s="9" t="s">
        <v>58</v>
      </c>
      <c r="F39" s="1" t="s">
        <v>27</v>
      </c>
      <c r="G39" s="1" t="s">
        <v>28</v>
      </c>
      <c r="H39" s="4">
        <v>432.17</v>
      </c>
      <c r="I39" s="4">
        <v>0</v>
      </c>
      <c r="J39" s="4">
        <v>432.17</v>
      </c>
      <c r="K39" s="4">
        <v>9</v>
      </c>
      <c r="L39" s="4">
        <v>84.44</v>
      </c>
      <c r="M39" s="4">
        <v>0</v>
      </c>
      <c r="N39" s="4">
        <v>84.44</v>
      </c>
    </row>
    <row r="40" spans="1:14" s="1" customFormat="1" hidden="1" outlineLevel="2">
      <c r="A40" s="1" t="s">
        <v>133</v>
      </c>
      <c r="B40" s="1" t="s">
        <v>134</v>
      </c>
      <c r="C40" s="1" t="s">
        <v>135</v>
      </c>
      <c r="D40" s="1" t="s">
        <v>26</v>
      </c>
      <c r="E40" s="9" t="s">
        <v>58</v>
      </c>
      <c r="F40" s="1" t="s">
        <v>79</v>
      </c>
      <c r="G40" s="1" t="s">
        <v>136</v>
      </c>
      <c r="H40" s="4">
        <v>55.99</v>
      </c>
      <c r="I40" s="4">
        <v>0</v>
      </c>
      <c r="J40" s="4">
        <v>55.99</v>
      </c>
      <c r="K40" s="4">
        <v>1</v>
      </c>
      <c r="L40" s="4">
        <v>10.24</v>
      </c>
      <c r="M40" s="4">
        <v>0</v>
      </c>
      <c r="N40" s="4">
        <v>10.24</v>
      </c>
    </row>
    <row r="41" spans="1:14" s="1" customFormat="1" hidden="1" outlineLevel="2">
      <c r="A41" s="1" t="s">
        <v>41</v>
      </c>
      <c r="B41" s="1" t="s">
        <v>42</v>
      </c>
      <c r="C41" s="1" t="s">
        <v>43</v>
      </c>
      <c r="D41" s="1" t="s">
        <v>26</v>
      </c>
      <c r="E41" s="9" t="s">
        <v>32</v>
      </c>
      <c r="F41" s="1" t="s">
        <v>39</v>
      </c>
      <c r="G41" s="1" t="s">
        <v>44</v>
      </c>
      <c r="H41" s="4">
        <v>55.99</v>
      </c>
      <c r="I41" s="4">
        <v>0</v>
      </c>
      <c r="J41" s="4">
        <v>55.99</v>
      </c>
      <c r="K41" s="4">
        <v>1</v>
      </c>
      <c r="L41" s="4">
        <v>2.0699999999999998</v>
      </c>
      <c r="M41" s="4">
        <v>0</v>
      </c>
      <c r="N41" s="4">
        <v>2.0699999999999998</v>
      </c>
    </row>
    <row r="42" spans="1:14" s="1" customFormat="1" hidden="1" outlineLevel="2">
      <c r="A42" s="1" t="s">
        <v>137</v>
      </c>
      <c r="B42" s="1" t="s">
        <v>138</v>
      </c>
      <c r="C42" s="1" t="s">
        <v>139</v>
      </c>
      <c r="D42" s="1" t="s">
        <v>26</v>
      </c>
      <c r="E42" s="9" t="s">
        <v>32</v>
      </c>
      <c r="F42" s="1" t="s">
        <v>140</v>
      </c>
      <c r="G42" s="1" t="s">
        <v>44</v>
      </c>
      <c r="H42" s="4">
        <v>395.94</v>
      </c>
      <c r="I42" s="4">
        <v>0</v>
      </c>
      <c r="J42" s="4">
        <v>395.94</v>
      </c>
      <c r="K42" s="4">
        <v>6</v>
      </c>
      <c r="L42" s="4">
        <v>67.62</v>
      </c>
      <c r="M42" s="4">
        <v>0</v>
      </c>
      <c r="N42" s="4">
        <v>67.62</v>
      </c>
    </row>
    <row r="43" spans="1:14" s="1" customFormat="1" hidden="1" outlineLevel="2">
      <c r="A43" s="1" t="s">
        <v>154</v>
      </c>
      <c r="B43" s="1" t="s">
        <v>155</v>
      </c>
      <c r="C43" s="1" t="s">
        <v>156</v>
      </c>
      <c r="D43" s="1" t="s">
        <v>26</v>
      </c>
      <c r="E43" s="9" t="s">
        <v>150</v>
      </c>
      <c r="F43" s="1" t="s">
        <v>157</v>
      </c>
      <c r="G43" s="1" t="s">
        <v>28</v>
      </c>
      <c r="H43" s="4">
        <v>263.2</v>
      </c>
      <c r="I43" s="4">
        <v>0</v>
      </c>
      <c r="J43" s="4">
        <v>263.2</v>
      </c>
      <c r="K43" s="4">
        <v>5</v>
      </c>
      <c r="L43" s="4">
        <v>60.62</v>
      </c>
      <c r="M43" s="4">
        <v>0</v>
      </c>
      <c r="N43" s="4">
        <v>60.62</v>
      </c>
    </row>
    <row r="44" spans="1:14" s="1" customFormat="1" hidden="1" outlineLevel="2">
      <c r="A44" s="1" t="s">
        <v>212</v>
      </c>
      <c r="B44" s="1" t="s">
        <v>213</v>
      </c>
      <c r="C44" s="1" t="s">
        <v>214</v>
      </c>
      <c r="D44" s="1" t="s">
        <v>26</v>
      </c>
      <c r="E44" s="9" t="s">
        <v>150</v>
      </c>
      <c r="F44" s="1" t="s">
        <v>39</v>
      </c>
      <c r="G44" s="1" t="s">
        <v>215</v>
      </c>
      <c r="H44" s="4">
        <v>1548.3</v>
      </c>
      <c r="I44" s="4">
        <v>0</v>
      </c>
      <c r="J44" s="4">
        <v>1548.3</v>
      </c>
      <c r="K44" s="4">
        <v>20</v>
      </c>
      <c r="L44" s="4">
        <v>31.68</v>
      </c>
      <c r="M44" s="4">
        <v>0</v>
      </c>
      <c r="N44" s="4">
        <v>31.68</v>
      </c>
    </row>
    <row r="45" spans="1:14" s="1" customFormat="1" hidden="1" outlineLevel="2">
      <c r="A45" s="1" t="s">
        <v>126</v>
      </c>
      <c r="B45" s="1" t="s">
        <v>127</v>
      </c>
      <c r="C45" s="1" t="s">
        <v>128</v>
      </c>
      <c r="D45" s="1" t="s">
        <v>26</v>
      </c>
      <c r="E45" s="9" t="s">
        <v>48</v>
      </c>
      <c r="F45" s="1" t="s">
        <v>125</v>
      </c>
      <c r="G45" s="1" t="s">
        <v>92</v>
      </c>
      <c r="H45" s="4">
        <v>127.48</v>
      </c>
      <c r="I45" s="4">
        <v>0</v>
      </c>
      <c r="J45" s="4">
        <v>127.48</v>
      </c>
      <c r="K45" s="4">
        <v>2</v>
      </c>
      <c r="L45" s="4">
        <v>29.14</v>
      </c>
      <c r="M45" s="4">
        <v>0</v>
      </c>
      <c r="N45" s="4">
        <v>29.14</v>
      </c>
    </row>
    <row r="46" spans="1:14" s="1" customFormat="1" hidden="1" outlineLevel="2">
      <c r="A46" s="1" t="s">
        <v>179</v>
      </c>
      <c r="B46" s="1" t="s">
        <v>180</v>
      </c>
      <c r="C46" s="1" t="s">
        <v>181</v>
      </c>
      <c r="D46" s="1" t="s">
        <v>26</v>
      </c>
      <c r="E46" s="9" t="s">
        <v>48</v>
      </c>
      <c r="F46" s="1" t="s">
        <v>140</v>
      </c>
      <c r="G46" s="1" t="s">
        <v>28</v>
      </c>
      <c r="H46" s="4">
        <v>211.2</v>
      </c>
      <c r="I46" s="4">
        <v>0</v>
      </c>
      <c r="J46" s="4">
        <v>211.2</v>
      </c>
      <c r="K46" s="4">
        <v>5</v>
      </c>
      <c r="L46" s="4">
        <v>56.35</v>
      </c>
      <c r="M46" s="4">
        <v>0</v>
      </c>
      <c r="N46" s="4">
        <v>56.35</v>
      </c>
    </row>
    <row r="47" spans="1:14" s="1" customFormat="1" hidden="1" outlineLevel="2">
      <c r="A47" s="1" t="s">
        <v>222</v>
      </c>
      <c r="B47" s="1" t="s">
        <v>223</v>
      </c>
      <c r="C47" s="1" t="s">
        <v>224</v>
      </c>
      <c r="D47" s="1" t="s">
        <v>26</v>
      </c>
      <c r="E47" s="9" t="s">
        <v>48</v>
      </c>
      <c r="F47" s="1" t="s">
        <v>59</v>
      </c>
      <c r="G47" s="1" t="s">
        <v>132</v>
      </c>
      <c r="H47" s="4">
        <v>34.99</v>
      </c>
      <c r="I47" s="4">
        <v>0</v>
      </c>
      <c r="J47" s="4">
        <v>34.99</v>
      </c>
      <c r="K47" s="4">
        <v>1</v>
      </c>
      <c r="L47" s="4">
        <v>6.46</v>
      </c>
      <c r="M47" s="4">
        <v>0</v>
      </c>
      <c r="N47" s="4">
        <v>6.46</v>
      </c>
    </row>
    <row r="48" spans="1:14" s="1" customFormat="1" hidden="1" outlineLevel="2">
      <c r="A48" s="1" t="s">
        <v>242</v>
      </c>
      <c r="B48" s="1" t="s">
        <v>243</v>
      </c>
      <c r="C48" s="1" t="s">
        <v>244</v>
      </c>
      <c r="D48" s="1" t="s">
        <v>26</v>
      </c>
      <c r="E48" s="9" t="s">
        <v>48</v>
      </c>
      <c r="F48" s="1" t="s">
        <v>245</v>
      </c>
      <c r="G48" s="1" t="s">
        <v>192</v>
      </c>
      <c r="H48" s="4">
        <v>84.99</v>
      </c>
      <c r="I48" s="4">
        <v>0</v>
      </c>
      <c r="J48" s="4">
        <v>84.99</v>
      </c>
      <c r="K48" s="4">
        <v>1</v>
      </c>
      <c r="L48" s="4">
        <v>16.14</v>
      </c>
      <c r="M48" s="4">
        <v>0</v>
      </c>
      <c r="N48" s="4">
        <v>16.14</v>
      </c>
    </row>
    <row r="49" spans="1:14" s="1" customFormat="1" hidden="1" outlineLevel="2">
      <c r="A49" s="1" t="s">
        <v>261</v>
      </c>
      <c r="B49" s="1" t="s">
        <v>262</v>
      </c>
      <c r="C49" s="1" t="s">
        <v>263</v>
      </c>
      <c r="D49" s="1" t="s">
        <v>26</v>
      </c>
      <c r="E49" s="9" t="s">
        <v>48</v>
      </c>
      <c r="F49" s="1" t="s">
        <v>264</v>
      </c>
      <c r="G49" s="1" t="s">
        <v>49</v>
      </c>
      <c r="H49" s="4">
        <v>375.89</v>
      </c>
      <c r="I49" s="4">
        <v>0</v>
      </c>
      <c r="J49" s="4">
        <v>375.89</v>
      </c>
      <c r="K49" s="4">
        <v>11</v>
      </c>
      <c r="L49" s="4">
        <v>18.57</v>
      </c>
      <c r="M49" s="4">
        <v>0</v>
      </c>
      <c r="N49" s="4">
        <v>18.57</v>
      </c>
    </row>
    <row r="50" spans="1:14" s="1" customFormat="1" hidden="1" outlineLevel="2">
      <c r="A50" s="1" t="s">
        <v>170</v>
      </c>
      <c r="B50" s="1" t="s">
        <v>171</v>
      </c>
      <c r="C50" s="1" t="s">
        <v>172</v>
      </c>
      <c r="D50" s="1" t="s">
        <v>26</v>
      </c>
      <c r="E50" s="9" t="s">
        <v>63</v>
      </c>
      <c r="F50" s="1" t="s">
        <v>79</v>
      </c>
      <c r="G50" s="1" t="s">
        <v>136</v>
      </c>
      <c r="H50" s="4">
        <v>643.86</v>
      </c>
      <c r="I50" s="4">
        <v>52.49</v>
      </c>
      <c r="J50" s="4">
        <v>591.37</v>
      </c>
      <c r="K50" s="4">
        <v>13</v>
      </c>
      <c r="L50" s="4">
        <v>133.07</v>
      </c>
      <c r="M50" s="4">
        <v>0</v>
      </c>
      <c r="N50" s="4">
        <v>133.07</v>
      </c>
    </row>
    <row r="51" spans="1:14" s="1" customFormat="1" hidden="1" outlineLevel="2">
      <c r="A51" s="1" t="s">
        <v>199</v>
      </c>
      <c r="B51" s="1" t="s">
        <v>200</v>
      </c>
      <c r="C51" s="1" t="s">
        <v>201</v>
      </c>
      <c r="D51" s="1" t="s">
        <v>26</v>
      </c>
      <c r="E51" s="9" t="s">
        <v>63</v>
      </c>
      <c r="F51" s="1" t="s">
        <v>157</v>
      </c>
      <c r="G51" s="1" t="s">
        <v>44</v>
      </c>
      <c r="H51" s="4">
        <v>911.86</v>
      </c>
      <c r="I51" s="4">
        <v>123.98</v>
      </c>
      <c r="J51" s="4">
        <v>787.88</v>
      </c>
      <c r="K51" s="4">
        <v>12</v>
      </c>
      <c r="L51" s="4">
        <v>92.77</v>
      </c>
      <c r="M51" s="4">
        <v>0</v>
      </c>
      <c r="N51" s="4">
        <v>92.77</v>
      </c>
    </row>
    <row r="52" spans="1:14" s="1" customFormat="1" hidden="1" outlineLevel="2">
      <c r="A52" s="1" t="s">
        <v>271</v>
      </c>
      <c r="B52" s="1" t="s">
        <v>272</v>
      </c>
      <c r="C52" s="1" t="s">
        <v>273</v>
      </c>
      <c r="D52" s="1" t="s">
        <v>26</v>
      </c>
      <c r="E52" s="9" t="s">
        <v>63</v>
      </c>
      <c r="F52" s="1" t="s">
        <v>103</v>
      </c>
      <c r="G52" s="1" t="s">
        <v>136</v>
      </c>
      <c r="H52" s="4">
        <v>90.98</v>
      </c>
      <c r="I52" s="4">
        <v>0</v>
      </c>
      <c r="J52" s="4">
        <v>90.98</v>
      </c>
      <c r="K52" s="4">
        <v>2</v>
      </c>
      <c r="L52" s="4">
        <v>24.08</v>
      </c>
      <c r="M52" s="4">
        <v>0</v>
      </c>
      <c r="N52" s="4">
        <v>24.08</v>
      </c>
    </row>
    <row r="53" spans="1:14" s="1" customFormat="1" hidden="1" outlineLevel="2">
      <c r="A53" s="1" t="s">
        <v>285</v>
      </c>
      <c r="B53" s="1" t="s">
        <v>286</v>
      </c>
      <c r="C53" s="1" t="s">
        <v>287</v>
      </c>
      <c r="D53" s="1" t="s">
        <v>26</v>
      </c>
      <c r="E53" s="9" t="s">
        <v>63</v>
      </c>
      <c r="F53" s="1" t="s">
        <v>79</v>
      </c>
      <c r="G53" s="1" t="s">
        <v>136</v>
      </c>
      <c r="H53" s="4">
        <v>55.99</v>
      </c>
      <c r="I53" s="4">
        <v>0</v>
      </c>
      <c r="J53" s="4">
        <v>55.99</v>
      </c>
      <c r="K53" s="4">
        <v>1</v>
      </c>
      <c r="L53" s="4">
        <v>12.15</v>
      </c>
      <c r="M53" s="4">
        <v>0</v>
      </c>
      <c r="N53" s="4">
        <v>12.15</v>
      </c>
    </row>
    <row r="54" spans="1:14" s="1" customFormat="1" hidden="1" outlineLevel="2">
      <c r="A54" s="1" t="s">
        <v>235</v>
      </c>
      <c r="B54" s="1" t="s">
        <v>236</v>
      </c>
      <c r="C54" s="1" t="s">
        <v>237</v>
      </c>
      <c r="D54" s="1" t="s">
        <v>26</v>
      </c>
      <c r="E54" s="9" t="s">
        <v>188</v>
      </c>
      <c r="F54" s="1" t="s">
        <v>238</v>
      </c>
      <c r="G54" s="1" t="s">
        <v>215</v>
      </c>
      <c r="H54" s="4">
        <v>0</v>
      </c>
      <c r="I54" s="4">
        <v>71.239999999999995</v>
      </c>
      <c r="J54" s="4">
        <v>-71.239999999999995</v>
      </c>
      <c r="K54" s="4">
        <v>-1</v>
      </c>
      <c r="L54" s="4">
        <v>-17.309999999999999</v>
      </c>
      <c r="M54" s="4">
        <v>0</v>
      </c>
      <c r="N54" s="4">
        <v>-17.309999999999999</v>
      </c>
    </row>
    <row r="55" spans="1:14" s="1" customFormat="1" hidden="1" outlineLevel="2">
      <c r="A55" s="1" t="s">
        <v>307</v>
      </c>
      <c r="B55" s="1" t="s">
        <v>308</v>
      </c>
      <c r="C55" s="1" t="s">
        <v>309</v>
      </c>
      <c r="D55" s="1" t="s">
        <v>26</v>
      </c>
      <c r="E55" s="9" t="s">
        <v>188</v>
      </c>
      <c r="F55" s="1" t="s">
        <v>103</v>
      </c>
      <c r="G55" s="1" t="s">
        <v>33</v>
      </c>
      <c r="H55" s="4">
        <v>155.97</v>
      </c>
      <c r="I55" s="4">
        <v>0</v>
      </c>
      <c r="J55" s="4">
        <v>155.97</v>
      </c>
      <c r="K55" s="4">
        <v>3</v>
      </c>
      <c r="L55" s="4">
        <v>30.36</v>
      </c>
      <c r="M55" s="4">
        <v>10.119999999999999</v>
      </c>
      <c r="N55" s="4">
        <v>40.479999999999997</v>
      </c>
    </row>
    <row r="56" spans="1:14" s="1" customFormat="1" hidden="1" outlineLevel="2">
      <c r="A56" s="1" t="s">
        <v>161</v>
      </c>
      <c r="B56" s="1" t="s">
        <v>162</v>
      </c>
      <c r="C56" s="1" t="s">
        <v>163</v>
      </c>
      <c r="D56" s="1" t="s">
        <v>26</v>
      </c>
      <c r="E56" s="9" t="s">
        <v>68</v>
      </c>
      <c r="F56" s="1" t="s">
        <v>27</v>
      </c>
      <c r="G56" s="1" t="s">
        <v>136</v>
      </c>
      <c r="H56" s="4">
        <v>3626.72</v>
      </c>
      <c r="I56" s="4">
        <v>0</v>
      </c>
      <c r="J56" s="4">
        <v>3626.72</v>
      </c>
      <c r="K56" s="4">
        <v>68</v>
      </c>
      <c r="L56" s="4">
        <v>662.31</v>
      </c>
      <c r="M56" s="4">
        <v>0</v>
      </c>
      <c r="N56" s="4">
        <v>662.31</v>
      </c>
    </row>
    <row r="57" spans="1:14" s="1" customFormat="1" outlineLevel="1" collapsed="1">
      <c r="D57" s="38" t="s">
        <v>334</v>
      </c>
      <c r="E57" s="9"/>
      <c r="H57" s="4"/>
      <c r="I57" s="4"/>
      <c r="J57" s="4">
        <f>SUBTOTAL(9,J36:J56)</f>
        <v>9109.56</v>
      </c>
      <c r="K57" s="4">
        <f>SUBTOTAL(9,K36:K56)</f>
        <v>165</v>
      </c>
      <c r="L57" s="4">
        <f>SUBTOTAL(9,L36:L56)</f>
        <v>1362.77</v>
      </c>
      <c r="M57" s="4">
        <f>SUBTOTAL(9,M36:M56)</f>
        <v>10.119999999999999</v>
      </c>
      <c r="N57" s="4">
        <f>SUBTOTAL(9,N36:N56)</f>
        <v>1372.8899999999999</v>
      </c>
    </row>
    <row r="58" spans="1:14" s="1" customFormat="1" hidden="1" outlineLevel="2">
      <c r="A58" s="1" t="s">
        <v>16</v>
      </c>
      <c r="B58" s="1" t="s">
        <v>17</v>
      </c>
      <c r="C58" s="1" t="s">
        <v>18</v>
      </c>
      <c r="D58" s="1" t="s">
        <v>19</v>
      </c>
      <c r="E58" s="9" t="s">
        <v>20</v>
      </c>
      <c r="F58" s="1" t="s">
        <v>21</v>
      </c>
      <c r="G58" s="1" t="s">
        <v>22</v>
      </c>
      <c r="H58" s="4">
        <v>22.5</v>
      </c>
      <c r="I58" s="4">
        <v>0</v>
      </c>
      <c r="J58" s="4">
        <v>22.5</v>
      </c>
      <c r="K58" s="4">
        <v>1</v>
      </c>
      <c r="L58" s="4">
        <v>0</v>
      </c>
      <c r="M58" s="4">
        <v>0</v>
      </c>
      <c r="N58" s="4">
        <v>0</v>
      </c>
    </row>
    <row r="59" spans="1:14" s="1" customFormat="1" hidden="1" outlineLevel="2">
      <c r="A59" s="1" t="s">
        <v>206</v>
      </c>
      <c r="B59" s="1" t="s">
        <v>207</v>
      </c>
      <c r="C59" s="1" t="s">
        <v>208</v>
      </c>
      <c r="D59" s="1" t="s">
        <v>19</v>
      </c>
      <c r="E59" s="9" t="s">
        <v>20</v>
      </c>
      <c r="F59" s="1" t="s">
        <v>21</v>
      </c>
      <c r="G59" s="1" t="s">
        <v>49</v>
      </c>
      <c r="H59" s="4">
        <v>40</v>
      </c>
      <c r="I59" s="4">
        <v>0</v>
      </c>
      <c r="J59" s="4">
        <v>40</v>
      </c>
      <c r="K59" s="4">
        <v>2</v>
      </c>
      <c r="L59" s="4">
        <v>0</v>
      </c>
      <c r="M59" s="4">
        <v>0</v>
      </c>
      <c r="N59" s="4">
        <v>0</v>
      </c>
    </row>
    <row r="60" spans="1:14" s="1" customFormat="1" hidden="1" outlineLevel="2">
      <c r="A60" s="1" t="s">
        <v>274</v>
      </c>
      <c r="B60" s="1" t="s">
        <v>275</v>
      </c>
      <c r="C60" s="1" t="s">
        <v>276</v>
      </c>
      <c r="D60" s="1" t="s">
        <v>19</v>
      </c>
      <c r="E60" s="9" t="s">
        <v>20</v>
      </c>
      <c r="F60" s="1" t="s">
        <v>21</v>
      </c>
      <c r="G60" s="1" t="s">
        <v>192</v>
      </c>
      <c r="H60" s="4">
        <v>85</v>
      </c>
      <c r="I60" s="4">
        <v>0</v>
      </c>
      <c r="J60" s="4">
        <v>85</v>
      </c>
      <c r="K60" s="4">
        <v>2</v>
      </c>
      <c r="L60" s="4">
        <v>0</v>
      </c>
      <c r="M60" s="4">
        <v>0</v>
      </c>
      <c r="N60" s="4">
        <v>0</v>
      </c>
    </row>
    <row r="61" spans="1:14" s="1" customFormat="1" hidden="1" outlineLevel="2">
      <c r="A61" s="1" t="s">
        <v>108</v>
      </c>
      <c r="B61" s="1" t="s">
        <v>109</v>
      </c>
      <c r="C61" s="1" t="s">
        <v>110</v>
      </c>
      <c r="D61" s="1" t="s">
        <v>19</v>
      </c>
      <c r="E61" s="9" t="s">
        <v>58</v>
      </c>
      <c r="F61" s="1" t="s">
        <v>21</v>
      </c>
      <c r="G61" s="1" t="s">
        <v>22</v>
      </c>
      <c r="H61" s="4">
        <v>22.5</v>
      </c>
      <c r="I61" s="4">
        <v>0</v>
      </c>
      <c r="J61" s="4">
        <v>22.5</v>
      </c>
      <c r="K61" s="4">
        <v>1</v>
      </c>
      <c r="L61" s="4">
        <v>0</v>
      </c>
      <c r="M61" s="4">
        <v>0</v>
      </c>
      <c r="N61" s="4">
        <v>0</v>
      </c>
    </row>
    <row r="62" spans="1:14" s="1" customFormat="1" hidden="1" outlineLevel="2">
      <c r="A62" s="1" t="s">
        <v>129</v>
      </c>
      <c r="B62" s="1" t="s">
        <v>130</v>
      </c>
      <c r="C62" s="1" t="s">
        <v>131</v>
      </c>
      <c r="D62" s="1" t="s">
        <v>19</v>
      </c>
      <c r="E62" s="9" t="s">
        <v>58</v>
      </c>
      <c r="F62" s="1" t="s">
        <v>21</v>
      </c>
      <c r="G62" s="1" t="s">
        <v>132</v>
      </c>
      <c r="H62" s="4">
        <v>75</v>
      </c>
      <c r="I62" s="4">
        <v>0</v>
      </c>
      <c r="J62" s="4">
        <v>75</v>
      </c>
      <c r="K62" s="4">
        <v>3</v>
      </c>
      <c r="L62" s="4">
        <v>0</v>
      </c>
      <c r="M62" s="4">
        <v>0</v>
      </c>
      <c r="N62" s="4">
        <v>0</v>
      </c>
    </row>
    <row r="63" spans="1:14" s="1" customFormat="1" hidden="1" outlineLevel="2">
      <c r="A63" s="1" t="s">
        <v>239</v>
      </c>
      <c r="B63" s="1" t="s">
        <v>240</v>
      </c>
      <c r="C63" s="1" t="s">
        <v>241</v>
      </c>
      <c r="D63" s="1" t="s">
        <v>19</v>
      </c>
      <c r="E63" s="9" t="s">
        <v>58</v>
      </c>
      <c r="F63" s="1" t="s">
        <v>21</v>
      </c>
      <c r="G63" s="1" t="s">
        <v>22</v>
      </c>
      <c r="H63" s="4">
        <v>67.5</v>
      </c>
      <c r="I63" s="4">
        <v>0</v>
      </c>
      <c r="J63" s="4">
        <v>67.5</v>
      </c>
      <c r="K63" s="4">
        <v>3</v>
      </c>
      <c r="L63" s="4">
        <v>0</v>
      </c>
      <c r="M63" s="4">
        <v>0</v>
      </c>
      <c r="N63" s="4">
        <v>0</v>
      </c>
    </row>
    <row r="64" spans="1:14" s="1" customFormat="1" hidden="1" outlineLevel="2">
      <c r="A64" s="1" t="s">
        <v>288</v>
      </c>
      <c r="B64" s="1" t="s">
        <v>289</v>
      </c>
      <c r="C64" s="1" t="s">
        <v>290</v>
      </c>
      <c r="D64" s="1" t="s">
        <v>19</v>
      </c>
      <c r="E64" s="9" t="s">
        <v>58</v>
      </c>
      <c r="F64" s="1" t="s">
        <v>21</v>
      </c>
      <c r="G64" s="1" t="s">
        <v>136</v>
      </c>
      <c r="H64" s="4">
        <v>209.98</v>
      </c>
      <c r="I64" s="4">
        <v>0</v>
      </c>
      <c r="J64" s="4">
        <v>209.98</v>
      </c>
      <c r="K64" s="4">
        <v>6</v>
      </c>
      <c r="L64" s="4">
        <v>0</v>
      </c>
      <c r="M64" s="4">
        <v>0</v>
      </c>
      <c r="N64" s="4">
        <v>0</v>
      </c>
    </row>
    <row r="65" spans="1:14" s="1" customFormat="1" hidden="1" outlineLevel="2">
      <c r="A65" s="1" t="s">
        <v>29</v>
      </c>
      <c r="B65" s="1" t="s">
        <v>30</v>
      </c>
      <c r="C65" s="1" t="s">
        <v>31</v>
      </c>
      <c r="D65" s="1" t="s">
        <v>19</v>
      </c>
      <c r="E65" s="9" t="s">
        <v>32</v>
      </c>
      <c r="F65" s="1" t="s">
        <v>21</v>
      </c>
      <c r="G65" s="1" t="s">
        <v>33</v>
      </c>
      <c r="H65" s="4">
        <v>30</v>
      </c>
      <c r="I65" s="4">
        <v>0</v>
      </c>
      <c r="J65" s="4">
        <v>30</v>
      </c>
      <c r="K65" s="4">
        <v>1</v>
      </c>
      <c r="L65" s="4">
        <v>0</v>
      </c>
      <c r="M65" s="4">
        <v>0</v>
      </c>
      <c r="N65" s="4">
        <v>0</v>
      </c>
    </row>
    <row r="66" spans="1:14" s="1" customFormat="1" hidden="1" outlineLevel="2">
      <c r="A66" s="1" t="s">
        <v>202</v>
      </c>
      <c r="B66" s="1" t="s">
        <v>203</v>
      </c>
      <c r="C66" s="1" t="s">
        <v>204</v>
      </c>
      <c r="D66" s="1" t="s">
        <v>19</v>
      </c>
      <c r="E66" s="9" t="s">
        <v>205</v>
      </c>
      <c r="F66" s="1" t="s">
        <v>21</v>
      </c>
      <c r="G66" s="1" t="s">
        <v>44</v>
      </c>
      <c r="H66" s="4">
        <v>40</v>
      </c>
      <c r="I66" s="4">
        <v>0</v>
      </c>
      <c r="J66" s="4">
        <v>40</v>
      </c>
      <c r="K66" s="4">
        <v>1</v>
      </c>
      <c r="L66" s="4">
        <v>0</v>
      </c>
      <c r="M66" s="4">
        <v>0</v>
      </c>
      <c r="N66" s="4">
        <v>0</v>
      </c>
    </row>
    <row r="67" spans="1:14" s="1" customFormat="1" hidden="1" outlineLevel="2">
      <c r="A67" s="1" t="s">
        <v>147</v>
      </c>
      <c r="B67" s="1" t="s">
        <v>148</v>
      </c>
      <c r="C67" s="1" t="s">
        <v>149</v>
      </c>
      <c r="D67" s="1" t="s">
        <v>19</v>
      </c>
      <c r="E67" s="9" t="s">
        <v>150</v>
      </c>
      <c r="F67" s="1" t="s">
        <v>21</v>
      </c>
      <c r="G67" s="1" t="s">
        <v>117</v>
      </c>
      <c r="H67" s="4">
        <v>164.98</v>
      </c>
      <c r="I67" s="4">
        <v>0</v>
      </c>
      <c r="J67" s="4">
        <v>164.98</v>
      </c>
      <c r="K67" s="4">
        <v>6</v>
      </c>
      <c r="L67" s="4">
        <v>0</v>
      </c>
      <c r="M67" s="4">
        <v>0</v>
      </c>
      <c r="N67" s="4">
        <v>0</v>
      </c>
    </row>
    <row r="68" spans="1:14" s="1" customFormat="1" hidden="1" outlineLevel="2">
      <c r="A68" s="1" t="s">
        <v>209</v>
      </c>
      <c r="B68" s="1" t="s">
        <v>210</v>
      </c>
      <c r="C68" s="1" t="s">
        <v>211</v>
      </c>
      <c r="D68" s="1" t="s">
        <v>19</v>
      </c>
      <c r="E68" s="9" t="s">
        <v>150</v>
      </c>
      <c r="F68" s="1" t="s">
        <v>21</v>
      </c>
      <c r="G68" s="1" t="s">
        <v>136</v>
      </c>
      <c r="H68" s="4">
        <v>244.98</v>
      </c>
      <c r="I68" s="4">
        <v>0</v>
      </c>
      <c r="J68" s="4">
        <v>244.98</v>
      </c>
      <c r="K68" s="4">
        <v>7</v>
      </c>
      <c r="L68" s="4">
        <v>0</v>
      </c>
      <c r="M68" s="4">
        <v>0</v>
      </c>
      <c r="N68" s="4">
        <v>0</v>
      </c>
    </row>
    <row r="69" spans="1:14" s="1" customFormat="1" hidden="1" outlineLevel="2">
      <c r="A69" s="1" t="s">
        <v>216</v>
      </c>
      <c r="B69" s="1" t="s">
        <v>217</v>
      </c>
      <c r="C69" s="1" t="s">
        <v>218</v>
      </c>
      <c r="D69" s="1" t="s">
        <v>19</v>
      </c>
      <c r="E69" s="9" t="s">
        <v>150</v>
      </c>
      <c r="F69" s="1" t="s">
        <v>21</v>
      </c>
      <c r="G69" s="1" t="s">
        <v>117</v>
      </c>
      <c r="H69" s="4">
        <v>55</v>
      </c>
      <c r="I69" s="4">
        <v>0</v>
      </c>
      <c r="J69" s="4">
        <v>55</v>
      </c>
      <c r="K69" s="4">
        <v>2</v>
      </c>
      <c r="L69" s="4">
        <v>0</v>
      </c>
      <c r="M69" s="4">
        <v>0</v>
      </c>
      <c r="N69" s="4">
        <v>0</v>
      </c>
    </row>
    <row r="70" spans="1:14" s="1" customFormat="1" hidden="1" outlineLevel="2">
      <c r="A70" s="1" t="s">
        <v>45</v>
      </c>
      <c r="B70" s="1" t="s">
        <v>46</v>
      </c>
      <c r="C70" s="1" t="s">
        <v>47</v>
      </c>
      <c r="D70" s="1" t="s">
        <v>19</v>
      </c>
      <c r="E70" s="9" t="s">
        <v>48</v>
      </c>
      <c r="F70" s="1" t="s">
        <v>21</v>
      </c>
      <c r="G70" s="1" t="s">
        <v>49</v>
      </c>
      <c r="H70" s="4">
        <v>20</v>
      </c>
      <c r="I70" s="4">
        <v>0</v>
      </c>
      <c r="J70" s="4">
        <v>20</v>
      </c>
      <c r="K70" s="4">
        <v>1</v>
      </c>
      <c r="L70" s="4">
        <v>0</v>
      </c>
      <c r="M70" s="4">
        <v>0</v>
      </c>
      <c r="N70" s="4">
        <v>0</v>
      </c>
    </row>
    <row r="71" spans="1:14" s="1" customFormat="1" hidden="1" outlineLevel="2">
      <c r="A71" s="1" t="s">
        <v>114</v>
      </c>
      <c r="B71" s="1" t="s">
        <v>115</v>
      </c>
      <c r="C71" s="1" t="s">
        <v>116</v>
      </c>
      <c r="D71" s="1" t="s">
        <v>19</v>
      </c>
      <c r="E71" s="9" t="s">
        <v>48</v>
      </c>
      <c r="F71" s="1" t="s">
        <v>21</v>
      </c>
      <c r="G71" s="1" t="s">
        <v>117</v>
      </c>
      <c r="H71" s="4">
        <v>109.99</v>
      </c>
      <c r="I71" s="4">
        <v>0</v>
      </c>
      <c r="J71" s="4">
        <v>109.99</v>
      </c>
      <c r="K71" s="4">
        <v>4</v>
      </c>
      <c r="L71" s="4">
        <v>0</v>
      </c>
      <c r="M71" s="4">
        <v>0</v>
      </c>
      <c r="N71" s="4">
        <v>0</v>
      </c>
    </row>
    <row r="72" spans="1:14" s="1" customFormat="1" hidden="1" outlineLevel="2">
      <c r="A72" s="1" t="s">
        <v>182</v>
      </c>
      <c r="B72" s="1" t="s">
        <v>183</v>
      </c>
      <c r="C72" s="1" t="s">
        <v>184</v>
      </c>
      <c r="D72" s="1" t="s">
        <v>19</v>
      </c>
      <c r="E72" s="9" t="s">
        <v>48</v>
      </c>
      <c r="F72" s="1" t="s">
        <v>21</v>
      </c>
      <c r="G72" s="1" t="s">
        <v>22</v>
      </c>
      <c r="H72" s="4">
        <v>45</v>
      </c>
      <c r="I72" s="4">
        <v>0</v>
      </c>
      <c r="J72" s="4">
        <v>45</v>
      </c>
      <c r="K72" s="4">
        <v>2</v>
      </c>
      <c r="L72" s="4">
        <v>0</v>
      </c>
      <c r="M72" s="4">
        <v>0</v>
      </c>
      <c r="N72" s="4">
        <v>0</v>
      </c>
    </row>
    <row r="73" spans="1:14" s="1" customFormat="1" hidden="1" outlineLevel="2">
      <c r="A73" s="1" t="s">
        <v>219</v>
      </c>
      <c r="B73" s="1" t="s">
        <v>220</v>
      </c>
      <c r="C73" s="1" t="s">
        <v>221</v>
      </c>
      <c r="D73" s="1" t="s">
        <v>19</v>
      </c>
      <c r="E73" s="9" t="s">
        <v>48</v>
      </c>
      <c r="F73" s="1" t="s">
        <v>21</v>
      </c>
      <c r="G73" s="1" t="s">
        <v>40</v>
      </c>
      <c r="H73" s="4">
        <v>15</v>
      </c>
      <c r="I73" s="4">
        <v>0</v>
      </c>
      <c r="J73" s="4">
        <v>15</v>
      </c>
      <c r="K73" s="4">
        <v>1</v>
      </c>
      <c r="L73" s="4">
        <v>0</v>
      </c>
      <c r="M73" s="4">
        <v>0</v>
      </c>
      <c r="N73" s="4">
        <v>0</v>
      </c>
    </row>
    <row r="74" spans="1:14" s="1" customFormat="1" hidden="1" outlineLevel="2">
      <c r="A74" s="1" t="s">
        <v>255</v>
      </c>
      <c r="B74" s="1" t="s">
        <v>256</v>
      </c>
      <c r="C74" s="1" t="s">
        <v>257</v>
      </c>
      <c r="D74" s="1" t="s">
        <v>19</v>
      </c>
      <c r="E74" s="9" t="s">
        <v>48</v>
      </c>
      <c r="F74" s="1" t="s">
        <v>21</v>
      </c>
      <c r="G74" s="1" t="s">
        <v>40</v>
      </c>
      <c r="H74" s="4">
        <v>779.75</v>
      </c>
      <c r="I74" s="4">
        <v>0</v>
      </c>
      <c r="J74" s="4">
        <v>779.75</v>
      </c>
      <c r="K74" s="4">
        <v>52</v>
      </c>
      <c r="L74" s="4">
        <v>0</v>
      </c>
      <c r="M74" s="4">
        <v>0</v>
      </c>
      <c r="N74" s="4">
        <v>0</v>
      </c>
    </row>
    <row r="75" spans="1:14" s="1" customFormat="1" hidden="1" outlineLevel="2">
      <c r="A75" s="1" t="s">
        <v>60</v>
      </c>
      <c r="B75" s="1" t="s">
        <v>61</v>
      </c>
      <c r="C75" s="1" t="s">
        <v>62</v>
      </c>
      <c r="D75" s="1" t="s">
        <v>19</v>
      </c>
      <c r="E75" s="9" t="s">
        <v>63</v>
      </c>
      <c r="F75" s="1" t="s">
        <v>21</v>
      </c>
      <c r="G75" s="1" t="s">
        <v>64</v>
      </c>
      <c r="H75" s="4">
        <v>239.92</v>
      </c>
      <c r="I75" s="4">
        <v>0</v>
      </c>
      <c r="J75" s="4">
        <v>239.92</v>
      </c>
      <c r="K75" s="4">
        <v>8</v>
      </c>
      <c r="L75" s="4">
        <v>0</v>
      </c>
      <c r="M75" s="4">
        <v>0</v>
      </c>
      <c r="N75" s="4">
        <v>0</v>
      </c>
    </row>
    <row r="76" spans="1:14" s="1" customFormat="1" hidden="1" outlineLevel="2">
      <c r="A76" s="1" t="s">
        <v>69</v>
      </c>
      <c r="B76" s="1" t="s">
        <v>70</v>
      </c>
      <c r="C76" s="1" t="s">
        <v>71</v>
      </c>
      <c r="D76" s="1" t="s">
        <v>19</v>
      </c>
      <c r="E76" s="9" t="s">
        <v>63</v>
      </c>
      <c r="F76" s="1" t="s">
        <v>21</v>
      </c>
      <c r="G76" s="1" t="s">
        <v>33</v>
      </c>
      <c r="H76" s="4">
        <v>119.98</v>
      </c>
      <c r="I76" s="4">
        <v>0</v>
      </c>
      <c r="J76" s="4">
        <v>119.98</v>
      </c>
      <c r="K76" s="4">
        <v>4</v>
      </c>
      <c r="L76" s="4">
        <v>0</v>
      </c>
      <c r="M76" s="4">
        <v>0</v>
      </c>
      <c r="N76" s="4">
        <v>0</v>
      </c>
    </row>
    <row r="77" spans="1:14" s="1" customFormat="1" hidden="1" outlineLevel="2">
      <c r="A77" s="1" t="s">
        <v>141</v>
      </c>
      <c r="B77" s="1" t="s">
        <v>142</v>
      </c>
      <c r="C77" s="1" t="s">
        <v>143</v>
      </c>
      <c r="D77" s="1" t="s">
        <v>19</v>
      </c>
      <c r="E77" s="9" t="s">
        <v>63</v>
      </c>
      <c r="F77" s="1" t="s">
        <v>21</v>
      </c>
      <c r="G77" s="1" t="s">
        <v>22</v>
      </c>
      <c r="H77" s="4">
        <v>45</v>
      </c>
      <c r="I77" s="4">
        <v>0</v>
      </c>
      <c r="J77" s="4">
        <v>45</v>
      </c>
      <c r="K77" s="4">
        <v>2</v>
      </c>
      <c r="L77" s="4">
        <v>0</v>
      </c>
      <c r="M77" s="4">
        <v>0</v>
      </c>
      <c r="N77" s="4">
        <v>0</v>
      </c>
    </row>
    <row r="78" spans="1:14" s="1" customFormat="1" hidden="1" outlineLevel="2">
      <c r="A78" s="1" t="s">
        <v>164</v>
      </c>
      <c r="B78" s="1" t="s">
        <v>165</v>
      </c>
      <c r="C78" s="1" t="s">
        <v>166</v>
      </c>
      <c r="D78" s="1" t="s">
        <v>19</v>
      </c>
      <c r="E78" s="9" t="s">
        <v>63</v>
      </c>
      <c r="F78" s="1" t="s">
        <v>21</v>
      </c>
      <c r="G78" s="1" t="s">
        <v>132</v>
      </c>
      <c r="H78" s="4">
        <v>349.95</v>
      </c>
      <c r="I78" s="4">
        <v>0</v>
      </c>
      <c r="J78" s="4">
        <v>349.95</v>
      </c>
      <c r="K78" s="4">
        <v>14</v>
      </c>
      <c r="L78" s="4">
        <v>0</v>
      </c>
      <c r="M78" s="4">
        <v>0</v>
      </c>
      <c r="N78" s="4">
        <v>0</v>
      </c>
    </row>
    <row r="79" spans="1:14" s="1" customFormat="1" hidden="1" outlineLevel="2">
      <c r="A79" s="1" t="s">
        <v>193</v>
      </c>
      <c r="B79" s="1" t="s">
        <v>194</v>
      </c>
      <c r="C79" s="1" t="s">
        <v>195</v>
      </c>
      <c r="D79" s="1" t="s">
        <v>19</v>
      </c>
      <c r="E79" s="9" t="s">
        <v>63</v>
      </c>
      <c r="F79" s="1" t="s">
        <v>21</v>
      </c>
      <c r="G79" s="1" t="s">
        <v>33</v>
      </c>
      <c r="H79" s="4">
        <v>419.95</v>
      </c>
      <c r="I79" s="4">
        <v>0</v>
      </c>
      <c r="J79" s="4">
        <v>419.95</v>
      </c>
      <c r="K79" s="4">
        <v>14</v>
      </c>
      <c r="L79" s="4">
        <v>0</v>
      </c>
      <c r="M79" s="4">
        <v>0</v>
      </c>
      <c r="N79" s="4">
        <v>0</v>
      </c>
    </row>
    <row r="80" spans="1:14" s="1" customFormat="1" hidden="1" outlineLevel="2">
      <c r="A80" s="1" t="s">
        <v>225</v>
      </c>
      <c r="B80" s="1" t="s">
        <v>226</v>
      </c>
      <c r="C80" s="1" t="s">
        <v>227</v>
      </c>
      <c r="D80" s="1" t="s">
        <v>19</v>
      </c>
      <c r="E80" s="9" t="s">
        <v>63</v>
      </c>
      <c r="F80" s="1" t="s">
        <v>21</v>
      </c>
      <c r="G80" s="1" t="s">
        <v>228</v>
      </c>
      <c r="H80" s="4">
        <v>299.88</v>
      </c>
      <c r="I80" s="4">
        <v>0</v>
      </c>
      <c r="J80" s="4">
        <v>299.88</v>
      </c>
      <c r="K80" s="4">
        <v>12</v>
      </c>
      <c r="L80" s="4">
        <v>0</v>
      </c>
      <c r="M80" s="4">
        <v>0</v>
      </c>
      <c r="N80" s="4">
        <v>0</v>
      </c>
    </row>
    <row r="81" spans="1:14" s="1" customFormat="1" hidden="1" outlineLevel="2">
      <c r="A81" s="1" t="s">
        <v>246</v>
      </c>
      <c r="B81" s="1" t="s">
        <v>247</v>
      </c>
      <c r="C81" s="1" t="s">
        <v>248</v>
      </c>
      <c r="D81" s="1" t="s">
        <v>19</v>
      </c>
      <c r="E81" s="9" t="s">
        <v>63</v>
      </c>
      <c r="F81" s="1" t="s">
        <v>21</v>
      </c>
      <c r="G81" s="1" t="s">
        <v>33</v>
      </c>
      <c r="H81" s="4">
        <v>149.99</v>
      </c>
      <c r="I81" s="4">
        <v>0</v>
      </c>
      <c r="J81" s="4">
        <v>149.99</v>
      </c>
      <c r="K81" s="4">
        <v>5</v>
      </c>
      <c r="L81" s="4">
        <v>0</v>
      </c>
      <c r="M81" s="4">
        <v>0</v>
      </c>
      <c r="N81" s="4">
        <v>0</v>
      </c>
    </row>
    <row r="82" spans="1:14" s="1" customFormat="1" hidden="1" outlineLevel="2">
      <c r="A82" s="1" t="s">
        <v>265</v>
      </c>
      <c r="B82" s="1" t="s">
        <v>266</v>
      </c>
      <c r="C82" s="1" t="s">
        <v>267</v>
      </c>
      <c r="D82" s="1" t="s">
        <v>19</v>
      </c>
      <c r="E82" s="9" t="s">
        <v>63</v>
      </c>
      <c r="F82" s="1" t="s">
        <v>21</v>
      </c>
      <c r="G82" s="1" t="s">
        <v>132</v>
      </c>
      <c r="H82" s="4">
        <v>624.89</v>
      </c>
      <c r="I82" s="4">
        <v>0</v>
      </c>
      <c r="J82" s="4">
        <v>624.89</v>
      </c>
      <c r="K82" s="4">
        <v>25</v>
      </c>
      <c r="L82" s="4">
        <v>0</v>
      </c>
      <c r="M82" s="4">
        <v>0</v>
      </c>
      <c r="N82" s="4">
        <v>0</v>
      </c>
    </row>
    <row r="83" spans="1:14" s="1" customFormat="1" hidden="1" outlineLevel="2">
      <c r="A83" s="1" t="s">
        <v>282</v>
      </c>
      <c r="B83" s="1" t="s">
        <v>283</v>
      </c>
      <c r="C83" s="1" t="s">
        <v>284</v>
      </c>
      <c r="D83" s="1" t="s">
        <v>19</v>
      </c>
      <c r="E83" s="9" t="s">
        <v>63</v>
      </c>
      <c r="F83" s="1" t="s">
        <v>21</v>
      </c>
      <c r="G83" s="1" t="s">
        <v>64</v>
      </c>
      <c r="H83" s="4">
        <v>149.94999999999999</v>
      </c>
      <c r="I83" s="4">
        <v>0</v>
      </c>
      <c r="J83" s="4">
        <v>149.94999999999999</v>
      </c>
      <c r="K83" s="4">
        <v>5</v>
      </c>
      <c r="L83" s="4">
        <v>0</v>
      </c>
      <c r="M83" s="4">
        <v>0</v>
      </c>
      <c r="N83" s="4">
        <v>0</v>
      </c>
    </row>
    <row r="84" spans="1:14" s="1" customFormat="1" hidden="1" outlineLevel="2">
      <c r="A84" s="1" t="s">
        <v>185</v>
      </c>
      <c r="B84" s="1" t="s">
        <v>186</v>
      </c>
      <c r="C84" s="1" t="s">
        <v>187</v>
      </c>
      <c r="D84" s="1" t="s">
        <v>19</v>
      </c>
      <c r="E84" s="9" t="s">
        <v>188</v>
      </c>
      <c r="F84" s="1" t="s">
        <v>21</v>
      </c>
      <c r="G84" s="1" t="s">
        <v>33</v>
      </c>
      <c r="H84" s="4">
        <v>419.96</v>
      </c>
      <c r="I84" s="4">
        <v>0</v>
      </c>
      <c r="J84" s="4">
        <v>419.96</v>
      </c>
      <c r="K84" s="4">
        <v>14</v>
      </c>
      <c r="L84" s="4">
        <v>0</v>
      </c>
      <c r="M84" s="4">
        <v>0</v>
      </c>
      <c r="N84" s="4">
        <v>0</v>
      </c>
    </row>
    <row r="85" spans="1:14" s="1" customFormat="1" hidden="1" outlineLevel="2">
      <c r="A85" s="1" t="s">
        <v>229</v>
      </c>
      <c r="B85" s="1" t="s">
        <v>230</v>
      </c>
      <c r="C85" s="1" t="s">
        <v>231</v>
      </c>
      <c r="D85" s="1" t="s">
        <v>19</v>
      </c>
      <c r="E85" s="9" t="s">
        <v>188</v>
      </c>
      <c r="F85" s="1" t="s">
        <v>21</v>
      </c>
      <c r="G85" s="1" t="s">
        <v>136</v>
      </c>
      <c r="H85" s="4">
        <v>349.96</v>
      </c>
      <c r="I85" s="4">
        <v>0</v>
      </c>
      <c r="J85" s="4">
        <v>349.96</v>
      </c>
      <c r="K85" s="4">
        <v>10</v>
      </c>
      <c r="L85" s="4">
        <v>0</v>
      </c>
      <c r="M85" s="4">
        <v>0</v>
      </c>
      <c r="N85" s="4">
        <v>0</v>
      </c>
    </row>
    <row r="86" spans="1:14" s="1" customFormat="1" hidden="1" outlineLevel="2">
      <c r="A86" s="1" t="s">
        <v>301</v>
      </c>
      <c r="B86" s="1" t="s">
        <v>302</v>
      </c>
      <c r="C86" s="1" t="s">
        <v>303</v>
      </c>
      <c r="D86" s="1" t="s">
        <v>19</v>
      </c>
      <c r="E86" s="9" t="s">
        <v>188</v>
      </c>
      <c r="F86" s="1" t="s">
        <v>21</v>
      </c>
      <c r="G86" s="1" t="s">
        <v>49</v>
      </c>
      <c r="H86" s="4">
        <v>1319.69</v>
      </c>
      <c r="I86" s="4">
        <v>0</v>
      </c>
      <c r="J86" s="4">
        <v>1319.69</v>
      </c>
      <c r="K86" s="4">
        <v>66</v>
      </c>
      <c r="L86" s="4">
        <v>0</v>
      </c>
      <c r="M86" s="4">
        <v>0</v>
      </c>
      <c r="N86" s="4">
        <v>0</v>
      </c>
    </row>
    <row r="87" spans="1:14" s="1" customFormat="1" hidden="1" outlineLevel="2">
      <c r="A87" s="1" t="s">
        <v>65</v>
      </c>
      <c r="B87" s="1" t="s">
        <v>66</v>
      </c>
      <c r="C87" s="1" t="s">
        <v>67</v>
      </c>
      <c r="D87" s="1" t="s">
        <v>19</v>
      </c>
      <c r="E87" s="9" t="s">
        <v>68</v>
      </c>
      <c r="F87" s="1" t="s">
        <v>21</v>
      </c>
      <c r="G87" s="1" t="s">
        <v>22</v>
      </c>
      <c r="H87" s="4">
        <v>719.86</v>
      </c>
      <c r="I87" s="4">
        <v>0</v>
      </c>
      <c r="J87" s="4">
        <v>719.86</v>
      </c>
      <c r="K87" s="4">
        <v>32</v>
      </c>
      <c r="L87" s="4">
        <v>0</v>
      </c>
      <c r="M87" s="4">
        <v>0</v>
      </c>
      <c r="N87" s="4">
        <v>0</v>
      </c>
    </row>
    <row r="88" spans="1:14" s="1" customFormat="1" hidden="1" outlineLevel="2">
      <c r="A88" s="1" t="s">
        <v>158</v>
      </c>
      <c r="B88" s="1" t="s">
        <v>159</v>
      </c>
      <c r="C88" s="1" t="s">
        <v>160</v>
      </c>
      <c r="D88" s="1" t="s">
        <v>19</v>
      </c>
      <c r="E88" s="9" t="s">
        <v>68</v>
      </c>
      <c r="F88" s="1" t="s">
        <v>21</v>
      </c>
      <c r="G88" s="1" t="s">
        <v>132</v>
      </c>
      <c r="H88" s="4">
        <v>549.9</v>
      </c>
      <c r="I88" s="4">
        <v>0</v>
      </c>
      <c r="J88" s="4">
        <v>549.9</v>
      </c>
      <c r="K88" s="4">
        <v>22</v>
      </c>
      <c r="L88" s="4">
        <v>0</v>
      </c>
      <c r="M88" s="4">
        <v>0</v>
      </c>
      <c r="N88" s="4">
        <v>0</v>
      </c>
    </row>
    <row r="89" spans="1:14" s="1" customFormat="1" hidden="1" outlineLevel="2">
      <c r="A89" s="1" t="s">
        <v>298</v>
      </c>
      <c r="B89" s="1" t="s">
        <v>299</v>
      </c>
      <c r="C89" s="1" t="s">
        <v>300</v>
      </c>
      <c r="D89" s="1" t="s">
        <v>19</v>
      </c>
      <c r="E89" s="9" t="s">
        <v>68</v>
      </c>
      <c r="F89" s="1" t="s">
        <v>21</v>
      </c>
      <c r="G89" s="1" t="s">
        <v>33</v>
      </c>
      <c r="H89" s="4">
        <v>1769.72</v>
      </c>
      <c r="I89" s="4">
        <v>0</v>
      </c>
      <c r="J89" s="4">
        <v>1769.72</v>
      </c>
      <c r="K89" s="4">
        <v>59</v>
      </c>
      <c r="L89" s="4">
        <v>0</v>
      </c>
      <c r="M89" s="4">
        <v>0</v>
      </c>
      <c r="N89" s="4">
        <v>0</v>
      </c>
    </row>
    <row r="90" spans="1:14" s="1" customFormat="1" outlineLevel="1" collapsed="1">
      <c r="D90" s="38" t="s">
        <v>335</v>
      </c>
      <c r="E90" s="9"/>
      <c r="H90" s="4"/>
      <c r="I90" s="4"/>
      <c r="J90" s="4">
        <f>SUBTOTAL(9,J58:J89)</f>
        <v>9555.7799999999988</v>
      </c>
      <c r="K90" s="4">
        <f>SUBTOTAL(9,K58:K89)</f>
        <v>387</v>
      </c>
      <c r="L90" s="4">
        <f>SUBTOTAL(9,L58:L89)</f>
        <v>0</v>
      </c>
      <c r="M90" s="4">
        <f>SUBTOTAL(9,M58:M89)</f>
        <v>0</v>
      </c>
      <c r="N90" s="4">
        <f>SUBTOTAL(9,N58:N89)</f>
        <v>0</v>
      </c>
    </row>
    <row r="91" spans="1:14" s="1" customFormat="1" hidden="1" outlineLevel="2">
      <c r="A91" s="1" t="s">
        <v>80</v>
      </c>
      <c r="B91" s="1" t="s">
        <v>81</v>
      </c>
      <c r="C91" s="1" t="s">
        <v>82</v>
      </c>
      <c r="D91" s="1" t="s">
        <v>83</v>
      </c>
      <c r="E91" s="9" t="s">
        <v>63</v>
      </c>
      <c r="F91" s="1" t="s">
        <v>54</v>
      </c>
      <c r="G91" s="1" t="s">
        <v>33</v>
      </c>
      <c r="H91" s="4">
        <v>35.99</v>
      </c>
      <c r="I91" s="4">
        <v>0</v>
      </c>
      <c r="J91" s="4">
        <v>35.99</v>
      </c>
      <c r="K91" s="4">
        <v>1</v>
      </c>
      <c r="L91" s="4">
        <v>5.7</v>
      </c>
      <c r="M91" s="4">
        <v>0</v>
      </c>
      <c r="N91" s="4">
        <v>5.7</v>
      </c>
    </row>
    <row r="92" spans="1:14" s="1" customFormat="1" outlineLevel="1" collapsed="1">
      <c r="D92" s="38" t="s">
        <v>336</v>
      </c>
      <c r="E92" s="9"/>
      <c r="H92" s="4"/>
      <c r="I92" s="4"/>
      <c r="J92" s="4">
        <f>SUBTOTAL(9,J91:J91)</f>
        <v>35.99</v>
      </c>
      <c r="K92" s="4">
        <f>SUBTOTAL(9,K91:K91)</f>
        <v>1</v>
      </c>
      <c r="L92" s="4">
        <f>SUBTOTAL(9,L91:L91)</f>
        <v>5.7</v>
      </c>
      <c r="M92" s="4">
        <f>SUBTOTAL(9,M91:M91)</f>
        <v>0</v>
      </c>
      <c r="N92" s="4">
        <f>SUBTOTAL(9,N91:N91)</f>
        <v>5.7</v>
      </c>
    </row>
    <row r="93" spans="1:14" s="1" customFormat="1">
      <c r="D93" s="38" t="s">
        <v>337</v>
      </c>
      <c r="E93" s="9"/>
      <c r="H93" s="4"/>
      <c r="I93" s="4"/>
      <c r="J93" s="4">
        <f>SUBTOTAL(9,J4:J91)</f>
        <v>36454.320000000007</v>
      </c>
      <c r="K93" s="4">
        <f>SUBTOTAL(9,K4:K91)</f>
        <v>992</v>
      </c>
      <c r="L93" s="4">
        <f>SUBTOTAL(9,L4:L91)</f>
        <v>5120.3899999999985</v>
      </c>
      <c r="M93" s="4">
        <f>SUBTOTAL(9,M4:M91)</f>
        <v>55.9</v>
      </c>
      <c r="N93" s="4">
        <f>SUBTOTAL(9,N4:N91)</f>
        <v>5176.29</v>
      </c>
    </row>
    <row r="94" spans="1:14" s="1" customFormat="1">
      <c r="E94" s="9"/>
    </row>
    <row r="95" spans="1:14" s="1" customFormat="1" ht="13.5" thickBot="1">
      <c r="A95" s="5" t="s">
        <v>310</v>
      </c>
      <c r="B95" s="5"/>
      <c r="C95" s="5"/>
      <c r="D95" s="5"/>
      <c r="E95" s="10"/>
      <c r="F95" s="5"/>
      <c r="G95" s="5"/>
      <c r="H95" s="6">
        <v>37221.54</v>
      </c>
      <c r="I95" s="6">
        <v>767.22</v>
      </c>
      <c r="J95" s="6">
        <v>36454.32</v>
      </c>
      <c r="K95" s="6">
        <v>992</v>
      </c>
      <c r="L95" s="6">
        <v>5120.3900000000003</v>
      </c>
      <c r="M95" s="6">
        <v>55.9</v>
      </c>
      <c r="N95" s="6">
        <v>5176.29</v>
      </c>
    </row>
    <row r="96" spans="1:14" s="1" customFormat="1">
      <c r="E96" s="9"/>
    </row>
  </sheetData>
  <sortState ref="A4:N84">
    <sortCondition ref="D4:D84"/>
    <sortCondition ref="E4:E84"/>
  </sortState>
  <conditionalFormatting sqref="E1:E1048576">
    <cfRule type="cellIs" dxfId="9" priority="1" operator="between">
      <formula>40909</formula>
      <formula>"01/31/"</formula>
    </cfRule>
    <cfRule type="cellIs" dxfId="8" priority="2" operator="between">
      <formula>40909</formula>
      <formula>40939</formula>
    </cfRule>
  </conditionalFormatting>
  <pageMargins left="0.75" right="0.75" top="1" bottom="1" header="0.5" footer="0.5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99FF"/>
    <pageSetUpPr fitToPage="1"/>
  </sheetPr>
  <dimension ref="A1:Q55"/>
  <sheetViews>
    <sheetView tabSelected="1" workbookViewId="0"/>
  </sheetViews>
  <sheetFormatPr defaultRowHeight="12.7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9.85546875" bestFit="1" customWidth="1"/>
    <col min="6" max="6" width="11.42578125" style="11" customWidth="1"/>
    <col min="7" max="7" width="7.7109375" customWidth="1"/>
    <col min="8" max="8" width="9.5703125" customWidth="1"/>
    <col min="9" max="10" width="11.42578125" customWidth="1"/>
    <col min="11" max="11" width="15.28515625" bestFit="1" customWidth="1"/>
    <col min="12" max="12" width="9.5703125" bestFit="1" customWidth="1"/>
    <col min="13" max="14" width="13.28515625" hidden="1" customWidth="1"/>
    <col min="15" max="15" width="9.5703125" hidden="1" customWidth="1"/>
    <col min="16" max="16" width="0" hidden="1" customWidth="1"/>
    <col min="17" max="17" width="13.140625" style="54" bestFit="1" customWidth="1"/>
  </cols>
  <sheetData>
    <row r="1" spans="1:17" s="1" customFormat="1">
      <c r="A1" s="2" t="s">
        <v>0</v>
      </c>
      <c r="B1" s="2"/>
      <c r="C1" s="2"/>
      <c r="D1" s="2"/>
      <c r="E1" s="2"/>
      <c r="F1" s="7"/>
      <c r="G1" s="2"/>
      <c r="H1" s="2"/>
      <c r="I1" s="2" t="s">
        <v>1</v>
      </c>
      <c r="J1" s="2"/>
      <c r="K1" s="2"/>
      <c r="L1" s="2"/>
      <c r="M1" s="2"/>
      <c r="N1" s="2"/>
      <c r="O1" s="2"/>
      <c r="Q1" s="38"/>
    </row>
    <row r="2" spans="1:17" s="1" customFormat="1">
      <c r="A2" s="2"/>
      <c r="B2" s="2"/>
      <c r="C2" s="2"/>
      <c r="D2" s="2"/>
      <c r="E2" s="2"/>
      <c r="F2" s="7"/>
      <c r="G2" s="2"/>
      <c r="H2" s="2"/>
      <c r="I2" s="2"/>
      <c r="J2" s="2"/>
      <c r="K2" s="2"/>
      <c r="L2" s="2"/>
      <c r="M2" s="2"/>
      <c r="N2" s="2"/>
      <c r="O2" s="2"/>
      <c r="Q2" s="38"/>
    </row>
    <row r="3" spans="1:17" s="1" customFormat="1">
      <c r="A3" s="3" t="s">
        <v>2</v>
      </c>
      <c r="B3" s="3" t="s">
        <v>3</v>
      </c>
      <c r="C3" s="3" t="s">
        <v>4</v>
      </c>
      <c r="D3" s="3" t="s">
        <v>5</v>
      </c>
      <c r="E3" s="3" t="s">
        <v>350</v>
      </c>
      <c r="F3" s="8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Q3" s="38" t="s">
        <v>351</v>
      </c>
    </row>
    <row r="4" spans="1:17" s="1" customFormat="1">
      <c r="A4" s="1" t="s">
        <v>105</v>
      </c>
      <c r="B4" s="1" t="s">
        <v>106</v>
      </c>
      <c r="C4" s="1" t="s">
        <v>107</v>
      </c>
      <c r="D4" s="1" t="s">
        <v>91</v>
      </c>
      <c r="E4" s="53">
        <v>0.25</v>
      </c>
      <c r="F4" s="9" t="s">
        <v>63</v>
      </c>
      <c r="G4" s="1" t="s">
        <v>103</v>
      </c>
      <c r="H4" s="1" t="s">
        <v>28</v>
      </c>
      <c r="I4" s="4">
        <v>0</v>
      </c>
      <c r="J4" s="4">
        <v>48.74</v>
      </c>
      <c r="K4" s="4">
        <v>-48.74</v>
      </c>
      <c r="L4" s="4">
        <v>-1</v>
      </c>
      <c r="M4" s="4">
        <v>-2.15</v>
      </c>
      <c r="N4" s="4">
        <v>0</v>
      </c>
      <c r="O4" s="4">
        <v>-2.15</v>
      </c>
      <c r="Q4" s="47">
        <f>+K4*(1-E4)</f>
        <v>-36.555</v>
      </c>
    </row>
    <row r="5" spans="1:17" s="1" customFormat="1">
      <c r="A5" s="1" t="s">
        <v>88</v>
      </c>
      <c r="B5" s="1" t="s">
        <v>89</v>
      </c>
      <c r="C5" s="1" t="s">
        <v>90</v>
      </c>
      <c r="D5" s="1" t="s">
        <v>91</v>
      </c>
      <c r="E5" s="53">
        <v>0.25</v>
      </c>
      <c r="F5" s="9" t="s">
        <v>68</v>
      </c>
      <c r="G5" s="1" t="s">
        <v>27</v>
      </c>
      <c r="H5" s="1" t="s">
        <v>92</v>
      </c>
      <c r="I5" s="4">
        <v>2815.75</v>
      </c>
      <c r="J5" s="4">
        <v>0</v>
      </c>
      <c r="K5" s="4">
        <v>2815.75</v>
      </c>
      <c r="L5" s="4">
        <v>50</v>
      </c>
      <c r="M5" s="4">
        <v>457.98</v>
      </c>
      <c r="N5" s="4">
        <v>0</v>
      </c>
      <c r="O5" s="4">
        <v>457.98</v>
      </c>
      <c r="Q5" s="47">
        <f>+K5*(1-E5)</f>
        <v>2111.8125</v>
      </c>
    </row>
    <row r="6" spans="1:17" s="1" customFormat="1">
      <c r="A6" s="1" t="s">
        <v>176</v>
      </c>
      <c r="B6" s="1" t="s">
        <v>177</v>
      </c>
      <c r="C6" s="1" t="s">
        <v>178</v>
      </c>
      <c r="D6" s="1" t="s">
        <v>91</v>
      </c>
      <c r="E6" s="53">
        <v>0.25</v>
      </c>
      <c r="F6" s="9" t="s">
        <v>68</v>
      </c>
      <c r="G6" s="1" t="s">
        <v>103</v>
      </c>
      <c r="H6" s="1" t="s">
        <v>92</v>
      </c>
      <c r="I6" s="4">
        <v>1293.52</v>
      </c>
      <c r="J6" s="4">
        <v>0</v>
      </c>
      <c r="K6" s="4">
        <v>1293.52</v>
      </c>
      <c r="L6" s="4">
        <v>23</v>
      </c>
      <c r="M6" s="4">
        <v>183.76</v>
      </c>
      <c r="N6" s="4">
        <v>0</v>
      </c>
      <c r="O6" s="4">
        <v>183.76</v>
      </c>
      <c r="Q6" s="47">
        <f>+K6*(1-E6)</f>
        <v>970.14</v>
      </c>
    </row>
    <row r="7" spans="1:17" s="1" customFormat="1">
      <c r="A7" s="1" t="s">
        <v>93</v>
      </c>
      <c r="B7" s="1" t="s">
        <v>94</v>
      </c>
      <c r="C7" s="1" t="s">
        <v>95</v>
      </c>
      <c r="D7" s="1" t="s">
        <v>87</v>
      </c>
      <c r="E7" s="53">
        <v>0.15</v>
      </c>
      <c r="F7" s="9" t="s">
        <v>63</v>
      </c>
      <c r="G7" s="1" t="s">
        <v>21</v>
      </c>
      <c r="H7" s="1" t="s">
        <v>22</v>
      </c>
      <c r="I7" s="4">
        <v>67.489999999999995</v>
      </c>
      <c r="J7" s="4">
        <v>0</v>
      </c>
      <c r="K7" s="4">
        <v>67.489999999999995</v>
      </c>
      <c r="L7" s="4">
        <v>3</v>
      </c>
      <c r="M7" s="4">
        <v>0</v>
      </c>
      <c r="N7" s="4">
        <v>0</v>
      </c>
      <c r="O7" s="4">
        <v>0</v>
      </c>
      <c r="Q7" s="47">
        <f>+K7*(1-E7)</f>
        <v>57.366499999999995</v>
      </c>
    </row>
    <row r="8" spans="1:17" s="1" customFormat="1">
      <c r="A8" s="1" t="s">
        <v>84</v>
      </c>
      <c r="B8" s="1" t="s">
        <v>85</v>
      </c>
      <c r="C8" s="1" t="s">
        <v>86</v>
      </c>
      <c r="D8" s="1" t="s">
        <v>87</v>
      </c>
      <c r="E8" s="53">
        <v>0.15</v>
      </c>
      <c r="F8" s="9" t="s">
        <v>68</v>
      </c>
      <c r="G8" s="1" t="s">
        <v>21</v>
      </c>
      <c r="H8" s="1" t="s">
        <v>33</v>
      </c>
      <c r="I8" s="4">
        <v>779.9</v>
      </c>
      <c r="J8" s="4">
        <v>0</v>
      </c>
      <c r="K8" s="4">
        <v>779.9</v>
      </c>
      <c r="L8" s="4">
        <v>26</v>
      </c>
      <c r="M8" s="4">
        <v>0</v>
      </c>
      <c r="N8" s="4">
        <v>0</v>
      </c>
      <c r="O8" s="4">
        <v>0</v>
      </c>
      <c r="Q8" s="47">
        <f>+K8*(1-E8)</f>
        <v>662.91499999999996</v>
      </c>
    </row>
    <row r="9" spans="1:17" s="1" customFormat="1">
      <c r="A9" s="1" t="s">
        <v>173</v>
      </c>
      <c r="B9" s="1" t="s">
        <v>174</v>
      </c>
      <c r="C9" s="1" t="s">
        <v>175</v>
      </c>
      <c r="D9" s="1" t="s">
        <v>87</v>
      </c>
      <c r="E9" s="53">
        <v>0.15</v>
      </c>
      <c r="F9" s="9" t="s">
        <v>68</v>
      </c>
      <c r="G9" s="1" t="s">
        <v>21</v>
      </c>
      <c r="H9" s="1" t="s">
        <v>33</v>
      </c>
      <c r="I9" s="4">
        <v>1109.8399999999999</v>
      </c>
      <c r="J9" s="4">
        <v>0</v>
      </c>
      <c r="K9" s="4">
        <v>1109.8399999999999</v>
      </c>
      <c r="L9" s="4">
        <v>37</v>
      </c>
      <c r="M9" s="4">
        <v>0</v>
      </c>
      <c r="N9" s="4">
        <v>0</v>
      </c>
      <c r="O9" s="4">
        <v>0</v>
      </c>
      <c r="Q9" s="47">
        <f>+K9*(1-E9)</f>
        <v>943.36399999999992</v>
      </c>
    </row>
    <row r="10" spans="1:17" s="1" customFormat="1">
      <c r="A10" s="1" t="s">
        <v>96</v>
      </c>
      <c r="B10" s="1" t="s">
        <v>97</v>
      </c>
      <c r="C10" s="1" t="s">
        <v>98</v>
      </c>
      <c r="D10" s="1" t="s">
        <v>99</v>
      </c>
      <c r="E10" s="53">
        <v>0.25</v>
      </c>
      <c r="F10" s="9" t="s">
        <v>63</v>
      </c>
      <c r="G10" s="1" t="s">
        <v>54</v>
      </c>
      <c r="H10" s="1" t="s">
        <v>28</v>
      </c>
      <c r="I10" s="4">
        <v>220.96</v>
      </c>
      <c r="J10" s="4">
        <v>0</v>
      </c>
      <c r="K10" s="4">
        <v>220.96</v>
      </c>
      <c r="L10" s="4">
        <v>4</v>
      </c>
      <c r="M10" s="4">
        <v>72.400000000000006</v>
      </c>
      <c r="N10" s="4">
        <v>0</v>
      </c>
      <c r="O10" s="4">
        <v>72.400000000000006</v>
      </c>
      <c r="Q10" s="47">
        <f>+K10*(1-E10)</f>
        <v>165.72</v>
      </c>
    </row>
    <row r="11" spans="1:17" s="1" customFormat="1">
      <c r="A11" s="1" t="s">
        <v>34</v>
      </c>
      <c r="B11" s="1" t="s">
        <v>35</v>
      </c>
      <c r="C11" s="1" t="s">
        <v>36</v>
      </c>
      <c r="D11" s="1" t="s">
        <v>37</v>
      </c>
      <c r="E11" s="53">
        <v>0.25</v>
      </c>
      <c r="F11" s="9" t="s">
        <v>38</v>
      </c>
      <c r="G11" s="1" t="s">
        <v>39</v>
      </c>
      <c r="H11" s="1" t="s">
        <v>40</v>
      </c>
      <c r="I11" s="4">
        <v>1673.45</v>
      </c>
      <c r="J11" s="4">
        <v>175.44</v>
      </c>
      <c r="K11" s="4">
        <v>1498.01</v>
      </c>
      <c r="L11" s="4">
        <v>107</v>
      </c>
      <c r="M11" s="4">
        <v>382.12</v>
      </c>
      <c r="N11" s="4">
        <v>28.48</v>
      </c>
      <c r="O11" s="4">
        <v>410.6</v>
      </c>
      <c r="Q11" s="47">
        <f>+K11*(1-E11)</f>
        <v>1123.5074999999999</v>
      </c>
    </row>
    <row r="12" spans="1:17" s="1" customFormat="1">
      <c r="A12" s="1" t="s">
        <v>121</v>
      </c>
      <c r="B12" s="1" t="s">
        <v>122</v>
      </c>
      <c r="C12" s="1" t="s">
        <v>123</v>
      </c>
      <c r="D12" s="1" t="s">
        <v>37</v>
      </c>
      <c r="E12" s="53">
        <v>0.25</v>
      </c>
      <c r="F12" s="9" t="s">
        <v>124</v>
      </c>
      <c r="G12" s="1" t="s">
        <v>125</v>
      </c>
      <c r="H12" s="1" t="s">
        <v>40</v>
      </c>
      <c r="I12" s="4">
        <v>328.16</v>
      </c>
      <c r="J12" s="4">
        <v>14.4</v>
      </c>
      <c r="K12" s="4">
        <v>313.76</v>
      </c>
      <c r="L12" s="4">
        <v>21</v>
      </c>
      <c r="M12" s="4">
        <v>72.66</v>
      </c>
      <c r="N12" s="4">
        <v>17.3</v>
      </c>
      <c r="O12" s="4">
        <v>89.96</v>
      </c>
      <c r="Q12" s="47">
        <f>+K12*(1-E12)</f>
        <v>235.32</v>
      </c>
    </row>
    <row r="13" spans="1:17" s="1" customFormat="1">
      <c r="A13" s="1" t="s">
        <v>252</v>
      </c>
      <c r="B13" s="1" t="s">
        <v>253</v>
      </c>
      <c r="C13" s="1" t="s">
        <v>254</v>
      </c>
      <c r="D13" s="1" t="s">
        <v>37</v>
      </c>
      <c r="E13" s="53">
        <v>0.25</v>
      </c>
      <c r="F13" s="9" t="s">
        <v>124</v>
      </c>
      <c r="G13" s="1" t="s">
        <v>59</v>
      </c>
      <c r="H13" s="1" t="s">
        <v>40</v>
      </c>
      <c r="I13" s="4">
        <v>404.87</v>
      </c>
      <c r="J13" s="4">
        <v>0</v>
      </c>
      <c r="K13" s="4">
        <v>404.87</v>
      </c>
      <c r="L13" s="4">
        <v>30</v>
      </c>
      <c r="M13" s="4">
        <v>41.4</v>
      </c>
      <c r="N13" s="4">
        <v>0</v>
      </c>
      <c r="O13" s="4">
        <v>41.4</v>
      </c>
      <c r="Q13" s="47">
        <f>+K13*(1-E13)</f>
        <v>303.65250000000003</v>
      </c>
    </row>
    <row r="14" spans="1:17" s="1" customFormat="1">
      <c r="A14" s="1" t="s">
        <v>75</v>
      </c>
      <c r="B14" s="1" t="s">
        <v>76</v>
      </c>
      <c r="C14" s="1" t="s">
        <v>77</v>
      </c>
      <c r="D14" s="1" t="s">
        <v>37</v>
      </c>
      <c r="E14" s="53">
        <v>0.25</v>
      </c>
      <c r="F14" s="9" t="s">
        <v>78</v>
      </c>
      <c r="G14" s="1" t="s">
        <v>79</v>
      </c>
      <c r="H14" s="1" t="s">
        <v>40</v>
      </c>
      <c r="I14" s="4">
        <v>31.5</v>
      </c>
      <c r="J14" s="4">
        <v>80.98</v>
      </c>
      <c r="K14" s="4">
        <v>-49.48</v>
      </c>
      <c r="L14" s="4">
        <v>-3</v>
      </c>
      <c r="M14" s="4">
        <v>-8.91</v>
      </c>
      <c r="N14" s="4">
        <v>0</v>
      </c>
      <c r="O14" s="4">
        <v>-8.91</v>
      </c>
      <c r="Q14" s="47">
        <f>+K14*(1-E14)</f>
        <v>-37.11</v>
      </c>
    </row>
    <row r="15" spans="1:17" s="1" customFormat="1">
      <c r="A15" s="1" t="s">
        <v>100</v>
      </c>
      <c r="B15" s="1" t="s">
        <v>101</v>
      </c>
      <c r="C15" s="1" t="s">
        <v>102</v>
      </c>
      <c r="D15" s="1" t="s">
        <v>37</v>
      </c>
      <c r="E15" s="53">
        <v>0.25</v>
      </c>
      <c r="F15" s="9" t="s">
        <v>78</v>
      </c>
      <c r="G15" s="1" t="s">
        <v>103</v>
      </c>
      <c r="H15" s="1" t="s">
        <v>104</v>
      </c>
      <c r="I15" s="4">
        <v>27</v>
      </c>
      <c r="J15" s="4">
        <v>0</v>
      </c>
      <c r="K15" s="4">
        <v>27</v>
      </c>
      <c r="L15" s="4">
        <v>3</v>
      </c>
      <c r="M15" s="4">
        <v>5.67</v>
      </c>
      <c r="N15" s="4">
        <v>0</v>
      </c>
      <c r="O15" s="4">
        <v>5.67</v>
      </c>
      <c r="Q15" s="47">
        <f>+K15*(1-E15)</f>
        <v>20.25</v>
      </c>
    </row>
    <row r="16" spans="1:17" s="1" customFormat="1">
      <c r="A16" s="1" t="s">
        <v>291</v>
      </c>
      <c r="B16" s="1" t="s">
        <v>292</v>
      </c>
      <c r="C16" s="1" t="s">
        <v>293</v>
      </c>
      <c r="D16" s="1" t="s">
        <v>53</v>
      </c>
      <c r="E16" s="53">
        <v>0.25</v>
      </c>
      <c r="F16" s="9" t="s">
        <v>58</v>
      </c>
      <c r="G16" s="1" t="s">
        <v>54</v>
      </c>
      <c r="H16" s="1" t="s">
        <v>294</v>
      </c>
      <c r="I16" s="4">
        <v>89.99</v>
      </c>
      <c r="J16" s="4">
        <v>0</v>
      </c>
      <c r="K16" s="4">
        <v>89.99</v>
      </c>
      <c r="L16" s="4">
        <v>1</v>
      </c>
      <c r="M16" s="4">
        <v>20.100000000000001</v>
      </c>
      <c r="N16" s="4">
        <v>0</v>
      </c>
      <c r="O16" s="4">
        <v>20.100000000000001</v>
      </c>
      <c r="Q16" s="47">
        <f>+K16*(1-E16)</f>
        <v>67.492499999999993</v>
      </c>
    </row>
    <row r="17" spans="1:17" s="1" customFormat="1">
      <c r="A17" s="1" t="s">
        <v>295</v>
      </c>
      <c r="B17" s="1" t="s">
        <v>296</v>
      </c>
      <c r="C17" s="1" t="s">
        <v>297</v>
      </c>
      <c r="D17" s="1" t="s">
        <v>53</v>
      </c>
      <c r="E17" s="53">
        <v>0.25</v>
      </c>
      <c r="F17" s="9" t="s">
        <v>205</v>
      </c>
      <c r="G17" s="1" t="s">
        <v>54</v>
      </c>
      <c r="H17" s="1" t="s">
        <v>92</v>
      </c>
      <c r="I17" s="4">
        <v>127.48</v>
      </c>
      <c r="J17" s="4">
        <v>0</v>
      </c>
      <c r="K17" s="4">
        <v>127.48</v>
      </c>
      <c r="L17" s="4">
        <v>2</v>
      </c>
      <c r="M17" s="4">
        <v>36.200000000000003</v>
      </c>
      <c r="N17" s="4">
        <v>0</v>
      </c>
      <c r="O17" s="4">
        <v>36.200000000000003</v>
      </c>
      <c r="Q17" s="47">
        <f>+K17*(1-E17)</f>
        <v>95.61</v>
      </c>
    </row>
    <row r="18" spans="1:17" s="1" customFormat="1">
      <c r="A18" s="1" t="s">
        <v>151</v>
      </c>
      <c r="B18" s="1" t="s">
        <v>152</v>
      </c>
      <c r="C18" s="1" t="s">
        <v>153</v>
      </c>
      <c r="D18" s="1" t="s">
        <v>53</v>
      </c>
      <c r="E18" s="53">
        <v>0.25</v>
      </c>
      <c r="F18" s="9" t="s">
        <v>150</v>
      </c>
      <c r="G18" s="1" t="s">
        <v>54</v>
      </c>
      <c r="H18" s="1" t="s">
        <v>28</v>
      </c>
      <c r="I18" s="4">
        <v>64.989999999999995</v>
      </c>
      <c r="J18" s="4">
        <v>0</v>
      </c>
      <c r="K18" s="4">
        <v>64.989999999999995</v>
      </c>
      <c r="L18" s="4">
        <v>1</v>
      </c>
      <c r="M18" s="4">
        <v>18.100000000000001</v>
      </c>
      <c r="N18" s="4">
        <v>0</v>
      </c>
      <c r="O18" s="4">
        <v>18.100000000000001</v>
      </c>
      <c r="Q18" s="47">
        <f>+K18*(1-E18)</f>
        <v>48.742499999999993</v>
      </c>
    </row>
    <row r="19" spans="1:17" s="1" customFormat="1">
      <c r="A19" s="1" t="s">
        <v>50</v>
      </c>
      <c r="B19" s="1" t="s">
        <v>51</v>
      </c>
      <c r="C19" s="1" t="s">
        <v>52</v>
      </c>
      <c r="D19" s="1" t="s">
        <v>53</v>
      </c>
      <c r="E19" s="53">
        <v>0.25</v>
      </c>
      <c r="F19" s="9" t="s">
        <v>48</v>
      </c>
      <c r="G19" s="1" t="s">
        <v>54</v>
      </c>
      <c r="H19" s="1" t="s">
        <v>33</v>
      </c>
      <c r="I19" s="4">
        <v>53.99</v>
      </c>
      <c r="J19" s="4">
        <v>0</v>
      </c>
      <c r="K19" s="4">
        <v>53.99</v>
      </c>
      <c r="L19" s="4">
        <v>1</v>
      </c>
      <c r="M19" s="4">
        <v>0.01</v>
      </c>
      <c r="N19" s="4">
        <v>0</v>
      </c>
      <c r="O19" s="4">
        <v>0.01</v>
      </c>
      <c r="Q19" s="47">
        <f>+K19*(1-E19)</f>
        <v>40.4925</v>
      </c>
    </row>
    <row r="20" spans="1:17" s="1" customFormat="1">
      <c r="A20" s="1" t="s">
        <v>118</v>
      </c>
      <c r="B20" s="1" t="s">
        <v>119</v>
      </c>
      <c r="C20" s="1" t="s">
        <v>120</v>
      </c>
      <c r="D20" s="1" t="s">
        <v>53</v>
      </c>
      <c r="E20" s="53">
        <v>0.25</v>
      </c>
      <c r="F20" s="9" t="s">
        <v>48</v>
      </c>
      <c r="G20" s="1" t="s">
        <v>54</v>
      </c>
      <c r="H20" s="1" t="s">
        <v>92</v>
      </c>
      <c r="I20" s="4">
        <v>142.47999999999999</v>
      </c>
      <c r="J20" s="4">
        <v>0</v>
      </c>
      <c r="K20" s="4">
        <v>142.47999999999999</v>
      </c>
      <c r="L20" s="4">
        <v>2</v>
      </c>
      <c r="M20" s="4">
        <v>36.200000000000003</v>
      </c>
      <c r="N20" s="4">
        <v>0</v>
      </c>
      <c r="O20" s="4">
        <v>36.200000000000003</v>
      </c>
      <c r="Q20" s="47">
        <f>+K20*(1-E20)</f>
        <v>106.85999999999999</v>
      </c>
    </row>
    <row r="21" spans="1:17" s="1" customFormat="1">
      <c r="A21" s="1" t="s">
        <v>258</v>
      </c>
      <c r="B21" s="1" t="s">
        <v>259</v>
      </c>
      <c r="C21" s="1" t="s">
        <v>260</v>
      </c>
      <c r="D21" s="1" t="s">
        <v>53</v>
      </c>
      <c r="E21" s="53">
        <v>0.25</v>
      </c>
      <c r="F21" s="9" t="s">
        <v>48</v>
      </c>
      <c r="G21" s="1" t="s">
        <v>54</v>
      </c>
      <c r="H21" s="1" t="s">
        <v>132</v>
      </c>
      <c r="I21" s="4">
        <v>139.97</v>
      </c>
      <c r="J21" s="4">
        <v>199.95</v>
      </c>
      <c r="K21" s="4">
        <v>-59.98</v>
      </c>
      <c r="L21" s="4">
        <v>-2</v>
      </c>
      <c r="M21" s="4">
        <v>-0.02</v>
      </c>
      <c r="N21" s="4">
        <v>0</v>
      </c>
      <c r="O21" s="4">
        <v>-0.02</v>
      </c>
      <c r="Q21" s="47">
        <f>+K21*(1-E21)</f>
        <v>-44.984999999999999</v>
      </c>
    </row>
    <row r="22" spans="1:17" s="1" customFormat="1">
      <c r="A22" s="1" t="s">
        <v>72</v>
      </c>
      <c r="B22" s="1" t="s">
        <v>73</v>
      </c>
      <c r="C22" s="1" t="s">
        <v>74</v>
      </c>
      <c r="D22" s="1" t="s">
        <v>53</v>
      </c>
      <c r="E22" s="53">
        <v>0.25</v>
      </c>
      <c r="F22" s="9" t="s">
        <v>63</v>
      </c>
      <c r="G22" s="1" t="s">
        <v>54</v>
      </c>
      <c r="H22" s="1" t="s">
        <v>44</v>
      </c>
      <c r="I22" s="4">
        <v>2499.62</v>
      </c>
      <c r="J22" s="4">
        <v>0</v>
      </c>
      <c r="K22" s="4">
        <v>2499.62</v>
      </c>
      <c r="L22" s="4">
        <v>38</v>
      </c>
      <c r="M22" s="4">
        <v>687.8</v>
      </c>
      <c r="N22" s="4">
        <v>0</v>
      </c>
      <c r="O22" s="4">
        <v>687.8</v>
      </c>
      <c r="Q22" s="47">
        <f>+K22*(1-E22)</f>
        <v>1874.7149999999999</v>
      </c>
    </row>
    <row r="23" spans="1:17" s="1" customFormat="1">
      <c r="A23" s="1" t="s">
        <v>144</v>
      </c>
      <c r="B23" s="1" t="s">
        <v>145</v>
      </c>
      <c r="C23" s="1" t="s">
        <v>146</v>
      </c>
      <c r="D23" s="1" t="s">
        <v>53</v>
      </c>
      <c r="E23" s="53">
        <v>0.25</v>
      </c>
      <c r="F23" s="9" t="s">
        <v>63</v>
      </c>
      <c r="G23" s="1" t="s">
        <v>54</v>
      </c>
      <c r="H23" s="1" t="s">
        <v>28</v>
      </c>
      <c r="I23" s="4">
        <v>272.95</v>
      </c>
      <c r="J23" s="4">
        <v>0</v>
      </c>
      <c r="K23" s="4">
        <v>272.95</v>
      </c>
      <c r="L23" s="4">
        <v>5</v>
      </c>
      <c r="M23" s="4">
        <v>85.5</v>
      </c>
      <c r="N23" s="4">
        <v>0</v>
      </c>
      <c r="O23" s="4">
        <v>85.5</v>
      </c>
      <c r="Q23" s="47">
        <f>+K23*(1-E23)</f>
        <v>204.71249999999998</v>
      </c>
    </row>
    <row r="24" spans="1:17" s="1" customFormat="1">
      <c r="A24" s="1" t="s">
        <v>167</v>
      </c>
      <c r="B24" s="1" t="s">
        <v>168</v>
      </c>
      <c r="C24" s="1" t="s">
        <v>169</v>
      </c>
      <c r="D24" s="1" t="s">
        <v>53</v>
      </c>
      <c r="E24" s="53">
        <v>0.25</v>
      </c>
      <c r="F24" s="9" t="s">
        <v>63</v>
      </c>
      <c r="G24" s="1" t="s">
        <v>54</v>
      </c>
      <c r="H24" s="1" t="s">
        <v>136</v>
      </c>
      <c r="I24" s="4">
        <v>55.99</v>
      </c>
      <c r="J24" s="4">
        <v>0</v>
      </c>
      <c r="K24" s="4">
        <v>55.99</v>
      </c>
      <c r="L24" s="4">
        <v>1</v>
      </c>
      <c r="M24" s="4">
        <v>18.100000000000001</v>
      </c>
      <c r="N24" s="4">
        <v>0</v>
      </c>
      <c r="O24" s="4">
        <v>18.100000000000001</v>
      </c>
      <c r="Q24" s="47">
        <f>+K24*(1-E24)</f>
        <v>41.9925</v>
      </c>
    </row>
    <row r="25" spans="1:17" s="1" customFormat="1">
      <c r="A25" s="1" t="s">
        <v>196</v>
      </c>
      <c r="B25" s="1" t="s">
        <v>197</v>
      </c>
      <c r="C25" s="1" t="s">
        <v>198</v>
      </c>
      <c r="D25" s="1" t="s">
        <v>53</v>
      </c>
      <c r="E25" s="53">
        <v>0.25</v>
      </c>
      <c r="F25" s="9" t="s">
        <v>63</v>
      </c>
      <c r="G25" s="1" t="s">
        <v>54</v>
      </c>
      <c r="H25" s="1" t="s">
        <v>44</v>
      </c>
      <c r="I25" s="4">
        <v>2363.64</v>
      </c>
      <c r="J25" s="4">
        <v>0</v>
      </c>
      <c r="K25" s="4">
        <v>2363.64</v>
      </c>
      <c r="L25" s="4">
        <v>36</v>
      </c>
      <c r="M25" s="4">
        <v>651.6</v>
      </c>
      <c r="N25" s="4">
        <v>0</v>
      </c>
      <c r="O25" s="4">
        <v>651.6</v>
      </c>
      <c r="Q25" s="47">
        <f>+K25*(1-E25)</f>
        <v>1772.73</v>
      </c>
    </row>
    <row r="26" spans="1:17" s="1" customFormat="1">
      <c r="A26" s="1" t="s">
        <v>249</v>
      </c>
      <c r="B26" s="1" t="s">
        <v>250</v>
      </c>
      <c r="C26" s="1" t="s">
        <v>251</v>
      </c>
      <c r="D26" s="1" t="s">
        <v>53</v>
      </c>
      <c r="E26" s="53">
        <v>0.25</v>
      </c>
      <c r="F26" s="9" t="s">
        <v>63</v>
      </c>
      <c r="G26" s="1" t="s">
        <v>54</v>
      </c>
      <c r="H26" s="1" t="s">
        <v>44</v>
      </c>
      <c r="I26" s="4">
        <v>1007.85</v>
      </c>
      <c r="J26" s="4">
        <v>0</v>
      </c>
      <c r="K26" s="4">
        <v>1007.85</v>
      </c>
      <c r="L26" s="4">
        <v>15</v>
      </c>
      <c r="M26" s="4">
        <v>271.5</v>
      </c>
      <c r="N26" s="4">
        <v>0</v>
      </c>
      <c r="O26" s="4">
        <v>271.5</v>
      </c>
      <c r="Q26" s="47">
        <f>+K26*(1-E26)</f>
        <v>755.88750000000005</v>
      </c>
    </row>
    <row r="27" spans="1:17" s="1" customFormat="1">
      <c r="A27" s="1" t="s">
        <v>268</v>
      </c>
      <c r="B27" s="1" t="s">
        <v>269</v>
      </c>
      <c r="C27" s="1" t="s">
        <v>270</v>
      </c>
      <c r="D27" s="1" t="s">
        <v>53</v>
      </c>
      <c r="E27" s="53">
        <v>0.25</v>
      </c>
      <c r="F27" s="9" t="s">
        <v>63</v>
      </c>
      <c r="G27" s="1" t="s">
        <v>54</v>
      </c>
      <c r="H27" s="1" t="s">
        <v>136</v>
      </c>
      <c r="I27" s="4">
        <v>773.37</v>
      </c>
      <c r="J27" s="4">
        <v>0</v>
      </c>
      <c r="K27" s="4">
        <v>773.37</v>
      </c>
      <c r="L27" s="4">
        <v>13</v>
      </c>
      <c r="M27" s="4">
        <v>222.3</v>
      </c>
      <c r="N27" s="4">
        <v>0</v>
      </c>
      <c r="O27" s="4">
        <v>222.3</v>
      </c>
      <c r="Q27" s="47">
        <f>+K27*(1-E27)</f>
        <v>580.02750000000003</v>
      </c>
    </row>
    <row r="28" spans="1:17" s="1" customFormat="1">
      <c r="A28" s="1" t="s">
        <v>189</v>
      </c>
      <c r="B28" s="1" t="s">
        <v>190</v>
      </c>
      <c r="C28" s="1" t="s">
        <v>191</v>
      </c>
      <c r="D28" s="1" t="s">
        <v>53</v>
      </c>
      <c r="E28" s="53">
        <v>0.25</v>
      </c>
      <c r="F28" s="9" t="s">
        <v>188</v>
      </c>
      <c r="G28" s="1" t="s">
        <v>54</v>
      </c>
      <c r="H28" s="1" t="s">
        <v>192</v>
      </c>
      <c r="I28" s="4">
        <v>688.4</v>
      </c>
      <c r="J28" s="4">
        <v>0</v>
      </c>
      <c r="K28" s="4">
        <v>688.4</v>
      </c>
      <c r="L28" s="4">
        <v>10</v>
      </c>
      <c r="M28" s="4">
        <v>181</v>
      </c>
      <c r="N28" s="4">
        <v>0</v>
      </c>
      <c r="O28" s="4">
        <v>181</v>
      </c>
      <c r="Q28" s="47">
        <f>+K28*(1-E28)</f>
        <v>516.29999999999995</v>
      </c>
    </row>
    <row r="29" spans="1:17" s="1" customFormat="1">
      <c r="A29" s="1" t="s">
        <v>232</v>
      </c>
      <c r="B29" s="1" t="s">
        <v>233</v>
      </c>
      <c r="C29" s="1" t="s">
        <v>234</v>
      </c>
      <c r="D29" s="1" t="s">
        <v>53</v>
      </c>
      <c r="E29" s="53">
        <v>0.25</v>
      </c>
      <c r="F29" s="9" t="s">
        <v>188</v>
      </c>
      <c r="G29" s="1" t="s">
        <v>54</v>
      </c>
      <c r="H29" s="1" t="s">
        <v>215</v>
      </c>
      <c r="I29" s="4">
        <v>1187.3499999999999</v>
      </c>
      <c r="J29" s="4">
        <v>0</v>
      </c>
      <c r="K29" s="4">
        <v>1187.3499999999999</v>
      </c>
      <c r="L29" s="4">
        <v>15</v>
      </c>
      <c r="M29" s="4">
        <v>301.5</v>
      </c>
      <c r="N29" s="4">
        <v>0</v>
      </c>
      <c r="O29" s="4">
        <v>301.5</v>
      </c>
      <c r="Q29" s="47">
        <f>+K29*(1-E29)</f>
        <v>890.51249999999993</v>
      </c>
    </row>
    <row r="30" spans="1:17" s="1" customFormat="1">
      <c r="A30" s="1" t="s">
        <v>304</v>
      </c>
      <c r="B30" s="1" t="s">
        <v>305</v>
      </c>
      <c r="C30" s="1" t="s">
        <v>306</v>
      </c>
      <c r="D30" s="1" t="s">
        <v>53</v>
      </c>
      <c r="E30" s="53">
        <v>0.25</v>
      </c>
      <c r="F30" s="9" t="s">
        <v>188</v>
      </c>
      <c r="G30" s="1" t="s">
        <v>54</v>
      </c>
      <c r="H30" s="1" t="s">
        <v>28</v>
      </c>
      <c r="I30" s="4">
        <v>51.99</v>
      </c>
      <c r="J30" s="4">
        <v>0</v>
      </c>
      <c r="K30" s="4">
        <v>51.99</v>
      </c>
      <c r="L30" s="4">
        <v>1</v>
      </c>
      <c r="M30" s="4">
        <v>17.100000000000001</v>
      </c>
      <c r="N30" s="4">
        <v>0</v>
      </c>
      <c r="O30" s="4">
        <v>17.100000000000001</v>
      </c>
      <c r="Q30" s="47">
        <f>+K30*(1-E30)</f>
        <v>38.9925</v>
      </c>
    </row>
    <row r="31" spans="1:17" s="1" customFormat="1">
      <c r="A31" s="1" t="s">
        <v>23</v>
      </c>
      <c r="B31" s="1" t="s">
        <v>24</v>
      </c>
      <c r="C31" s="1" t="s">
        <v>25</v>
      </c>
      <c r="D31" s="1" t="s">
        <v>26</v>
      </c>
      <c r="E31" s="53">
        <v>0.25</v>
      </c>
      <c r="F31" s="9" t="s">
        <v>20</v>
      </c>
      <c r="G31" s="1" t="s">
        <v>27</v>
      </c>
      <c r="H31" s="1" t="s">
        <v>28</v>
      </c>
      <c r="I31" s="4">
        <v>103.98</v>
      </c>
      <c r="J31" s="4">
        <v>0</v>
      </c>
      <c r="K31" s="4">
        <v>103.98</v>
      </c>
      <c r="L31" s="4">
        <v>2</v>
      </c>
      <c r="M31" s="4">
        <v>3.74</v>
      </c>
      <c r="N31" s="4">
        <v>0</v>
      </c>
      <c r="O31" s="4">
        <v>3.74</v>
      </c>
      <c r="Q31" s="47">
        <f>+K31*(1-E31)</f>
        <v>77.984999999999999</v>
      </c>
    </row>
    <row r="32" spans="1:17" s="1" customFormat="1">
      <c r="A32" s="1" t="s">
        <v>277</v>
      </c>
      <c r="B32" s="1" t="s">
        <v>278</v>
      </c>
      <c r="C32" s="1" t="s">
        <v>279</v>
      </c>
      <c r="D32" s="1" t="s">
        <v>26</v>
      </c>
      <c r="E32" s="53">
        <v>0.25</v>
      </c>
      <c r="F32" s="9" t="s">
        <v>20</v>
      </c>
      <c r="G32" s="1" t="s">
        <v>280</v>
      </c>
      <c r="H32" s="1" t="s">
        <v>281</v>
      </c>
      <c r="I32" s="4">
        <v>88.79</v>
      </c>
      <c r="J32" s="4">
        <v>0</v>
      </c>
      <c r="K32" s="4">
        <v>88.79</v>
      </c>
      <c r="L32" s="4">
        <v>1</v>
      </c>
      <c r="M32" s="4">
        <v>25.35</v>
      </c>
      <c r="N32" s="4">
        <v>0</v>
      </c>
      <c r="O32" s="4">
        <v>25.35</v>
      </c>
      <c r="Q32" s="47">
        <f>+K32*(1-E32)</f>
        <v>66.592500000000001</v>
      </c>
    </row>
    <row r="33" spans="1:17" s="1" customFormat="1">
      <c r="A33" s="1" t="s">
        <v>55</v>
      </c>
      <c r="B33" s="1" t="s">
        <v>56</v>
      </c>
      <c r="C33" s="1" t="s">
        <v>57</v>
      </c>
      <c r="D33" s="1" t="s">
        <v>26</v>
      </c>
      <c r="E33" s="53">
        <v>0.25</v>
      </c>
      <c r="F33" s="9" t="s">
        <v>58</v>
      </c>
      <c r="G33" s="1" t="s">
        <v>59</v>
      </c>
      <c r="H33" s="1" t="s">
        <v>33</v>
      </c>
      <c r="I33" s="4">
        <v>92.98</v>
      </c>
      <c r="J33" s="4">
        <v>0</v>
      </c>
      <c r="K33" s="4">
        <v>92.98</v>
      </c>
      <c r="L33" s="4">
        <v>2</v>
      </c>
      <c r="M33" s="4">
        <v>12.92</v>
      </c>
      <c r="N33" s="4">
        <v>0</v>
      </c>
      <c r="O33" s="4">
        <v>12.92</v>
      </c>
      <c r="Q33" s="47">
        <f>+K33*(1-E33)</f>
        <v>69.734999999999999</v>
      </c>
    </row>
    <row r="34" spans="1:17" s="1" customFormat="1">
      <c r="A34" s="1" t="s">
        <v>111</v>
      </c>
      <c r="B34" s="1" t="s">
        <v>112</v>
      </c>
      <c r="C34" s="1" t="s">
        <v>113</v>
      </c>
      <c r="D34" s="1" t="s">
        <v>26</v>
      </c>
      <c r="E34" s="53">
        <v>0.25</v>
      </c>
      <c r="F34" s="9" t="s">
        <v>58</v>
      </c>
      <c r="G34" s="1" t="s">
        <v>27</v>
      </c>
      <c r="H34" s="1" t="s">
        <v>28</v>
      </c>
      <c r="I34" s="4">
        <v>432.17</v>
      </c>
      <c r="J34" s="4">
        <v>0</v>
      </c>
      <c r="K34" s="4">
        <v>432.17</v>
      </c>
      <c r="L34" s="4">
        <v>9</v>
      </c>
      <c r="M34" s="4">
        <v>84.44</v>
      </c>
      <c r="N34" s="4">
        <v>0</v>
      </c>
      <c r="O34" s="4">
        <v>84.44</v>
      </c>
      <c r="Q34" s="47">
        <f>+K34*(1-E34)</f>
        <v>324.1275</v>
      </c>
    </row>
    <row r="35" spans="1:17" s="1" customFormat="1">
      <c r="A35" s="1" t="s">
        <v>133</v>
      </c>
      <c r="B35" s="1" t="s">
        <v>134</v>
      </c>
      <c r="C35" s="1" t="s">
        <v>135</v>
      </c>
      <c r="D35" s="1" t="s">
        <v>26</v>
      </c>
      <c r="E35" s="53">
        <v>0.25</v>
      </c>
      <c r="F35" s="9" t="s">
        <v>58</v>
      </c>
      <c r="G35" s="1" t="s">
        <v>79</v>
      </c>
      <c r="H35" s="1" t="s">
        <v>136</v>
      </c>
      <c r="I35" s="4">
        <v>55.99</v>
      </c>
      <c r="J35" s="4">
        <v>0</v>
      </c>
      <c r="K35" s="4">
        <v>55.99</v>
      </c>
      <c r="L35" s="4">
        <v>1</v>
      </c>
      <c r="M35" s="4">
        <v>10.24</v>
      </c>
      <c r="N35" s="4">
        <v>0</v>
      </c>
      <c r="O35" s="4">
        <v>10.24</v>
      </c>
      <c r="Q35" s="47">
        <f>+K35*(1-E35)</f>
        <v>41.9925</v>
      </c>
    </row>
    <row r="36" spans="1:17" s="1" customFormat="1">
      <c r="A36" s="1" t="s">
        <v>41</v>
      </c>
      <c r="B36" s="1" t="s">
        <v>42</v>
      </c>
      <c r="C36" s="1" t="s">
        <v>43</v>
      </c>
      <c r="D36" s="1" t="s">
        <v>26</v>
      </c>
      <c r="E36" s="53">
        <v>0.25</v>
      </c>
      <c r="F36" s="9" t="s">
        <v>32</v>
      </c>
      <c r="G36" s="1" t="s">
        <v>39</v>
      </c>
      <c r="H36" s="1" t="s">
        <v>44</v>
      </c>
      <c r="I36" s="4">
        <v>55.99</v>
      </c>
      <c r="J36" s="4">
        <v>0</v>
      </c>
      <c r="K36" s="4">
        <v>55.99</v>
      </c>
      <c r="L36" s="4">
        <v>1</v>
      </c>
      <c r="M36" s="4">
        <v>2.0699999999999998</v>
      </c>
      <c r="N36" s="4">
        <v>0</v>
      </c>
      <c r="O36" s="4">
        <v>2.0699999999999998</v>
      </c>
      <c r="Q36" s="47">
        <f>+K36*(1-E36)</f>
        <v>41.9925</v>
      </c>
    </row>
    <row r="37" spans="1:17" s="1" customFormat="1">
      <c r="A37" s="1" t="s">
        <v>137</v>
      </c>
      <c r="B37" s="1" t="s">
        <v>138</v>
      </c>
      <c r="C37" s="1" t="s">
        <v>139</v>
      </c>
      <c r="D37" s="1" t="s">
        <v>26</v>
      </c>
      <c r="E37" s="53">
        <v>0.25</v>
      </c>
      <c r="F37" s="9" t="s">
        <v>32</v>
      </c>
      <c r="G37" s="1" t="s">
        <v>140</v>
      </c>
      <c r="H37" s="1" t="s">
        <v>44</v>
      </c>
      <c r="I37" s="4">
        <v>395.94</v>
      </c>
      <c r="J37" s="4">
        <v>0</v>
      </c>
      <c r="K37" s="4">
        <v>395.94</v>
      </c>
      <c r="L37" s="4">
        <v>6</v>
      </c>
      <c r="M37" s="4">
        <v>67.62</v>
      </c>
      <c r="N37" s="4">
        <v>0</v>
      </c>
      <c r="O37" s="4">
        <v>67.62</v>
      </c>
      <c r="Q37" s="47">
        <f>+K37*(1-E37)</f>
        <v>296.95499999999998</v>
      </c>
    </row>
    <row r="38" spans="1:17" s="1" customFormat="1">
      <c r="A38" s="1" t="s">
        <v>154</v>
      </c>
      <c r="B38" s="1" t="s">
        <v>155</v>
      </c>
      <c r="C38" s="1" t="s">
        <v>156</v>
      </c>
      <c r="D38" s="1" t="s">
        <v>26</v>
      </c>
      <c r="E38" s="53">
        <v>0.25</v>
      </c>
      <c r="F38" s="9" t="s">
        <v>150</v>
      </c>
      <c r="G38" s="1" t="s">
        <v>157</v>
      </c>
      <c r="H38" s="1" t="s">
        <v>28</v>
      </c>
      <c r="I38" s="4">
        <v>263.2</v>
      </c>
      <c r="J38" s="4">
        <v>0</v>
      </c>
      <c r="K38" s="4">
        <v>263.2</v>
      </c>
      <c r="L38" s="4">
        <v>5</v>
      </c>
      <c r="M38" s="4">
        <v>60.62</v>
      </c>
      <c r="N38" s="4">
        <v>0</v>
      </c>
      <c r="O38" s="4">
        <v>60.62</v>
      </c>
      <c r="Q38" s="47">
        <f>+K38*(1-E38)</f>
        <v>197.39999999999998</v>
      </c>
    </row>
    <row r="39" spans="1:17" s="1" customFormat="1">
      <c r="A39" s="1" t="s">
        <v>212</v>
      </c>
      <c r="B39" s="1" t="s">
        <v>213</v>
      </c>
      <c r="C39" s="1" t="s">
        <v>214</v>
      </c>
      <c r="D39" s="1" t="s">
        <v>26</v>
      </c>
      <c r="E39" s="53">
        <v>0.25</v>
      </c>
      <c r="F39" s="9" t="s">
        <v>150</v>
      </c>
      <c r="G39" s="1" t="s">
        <v>39</v>
      </c>
      <c r="H39" s="1" t="s">
        <v>215</v>
      </c>
      <c r="I39" s="4">
        <v>1548.3</v>
      </c>
      <c r="J39" s="4">
        <v>0</v>
      </c>
      <c r="K39" s="4">
        <v>1548.3</v>
      </c>
      <c r="L39" s="4">
        <v>20</v>
      </c>
      <c r="M39" s="4">
        <v>31.68</v>
      </c>
      <c r="N39" s="4">
        <v>0</v>
      </c>
      <c r="O39" s="4">
        <v>31.68</v>
      </c>
      <c r="Q39" s="47">
        <f>+K39*(1-E39)</f>
        <v>1161.2249999999999</v>
      </c>
    </row>
    <row r="40" spans="1:17" s="1" customFormat="1">
      <c r="A40" s="1" t="s">
        <v>126</v>
      </c>
      <c r="B40" s="1" t="s">
        <v>127</v>
      </c>
      <c r="C40" s="1" t="s">
        <v>128</v>
      </c>
      <c r="D40" s="1" t="s">
        <v>26</v>
      </c>
      <c r="E40" s="53">
        <v>0.25</v>
      </c>
      <c r="F40" s="9" t="s">
        <v>48</v>
      </c>
      <c r="G40" s="1" t="s">
        <v>125</v>
      </c>
      <c r="H40" s="1" t="s">
        <v>92</v>
      </c>
      <c r="I40" s="4">
        <v>127.48</v>
      </c>
      <c r="J40" s="4">
        <v>0</v>
      </c>
      <c r="K40" s="4">
        <v>127.48</v>
      </c>
      <c r="L40" s="4">
        <v>2</v>
      </c>
      <c r="M40" s="4">
        <v>29.14</v>
      </c>
      <c r="N40" s="4">
        <v>0</v>
      </c>
      <c r="O40" s="4">
        <v>29.14</v>
      </c>
      <c r="Q40" s="47">
        <f>+K40*(1-E40)</f>
        <v>95.61</v>
      </c>
    </row>
    <row r="41" spans="1:17" s="1" customFormat="1">
      <c r="A41" s="1" t="s">
        <v>179</v>
      </c>
      <c r="B41" s="1" t="s">
        <v>180</v>
      </c>
      <c r="C41" s="1" t="s">
        <v>181</v>
      </c>
      <c r="D41" s="1" t="s">
        <v>26</v>
      </c>
      <c r="E41" s="53">
        <v>0.25</v>
      </c>
      <c r="F41" s="9" t="s">
        <v>48</v>
      </c>
      <c r="G41" s="1" t="s">
        <v>140</v>
      </c>
      <c r="H41" s="1" t="s">
        <v>28</v>
      </c>
      <c r="I41" s="4">
        <v>211.2</v>
      </c>
      <c r="J41" s="4">
        <v>0</v>
      </c>
      <c r="K41" s="4">
        <v>211.2</v>
      </c>
      <c r="L41" s="4">
        <v>5</v>
      </c>
      <c r="M41" s="4">
        <v>56.35</v>
      </c>
      <c r="N41" s="4">
        <v>0</v>
      </c>
      <c r="O41" s="4">
        <v>56.35</v>
      </c>
      <c r="Q41" s="47">
        <f>+K41*(1-E41)</f>
        <v>158.39999999999998</v>
      </c>
    </row>
    <row r="42" spans="1:17" s="1" customFormat="1">
      <c r="A42" s="1" t="s">
        <v>222</v>
      </c>
      <c r="B42" s="1" t="s">
        <v>223</v>
      </c>
      <c r="C42" s="1" t="s">
        <v>224</v>
      </c>
      <c r="D42" s="1" t="s">
        <v>26</v>
      </c>
      <c r="E42" s="53">
        <v>0.25</v>
      </c>
      <c r="F42" s="9" t="s">
        <v>48</v>
      </c>
      <c r="G42" s="1" t="s">
        <v>59</v>
      </c>
      <c r="H42" s="1" t="s">
        <v>132</v>
      </c>
      <c r="I42" s="4">
        <v>34.99</v>
      </c>
      <c r="J42" s="4">
        <v>0</v>
      </c>
      <c r="K42" s="4">
        <v>34.99</v>
      </c>
      <c r="L42" s="4">
        <v>1</v>
      </c>
      <c r="M42" s="4">
        <v>6.46</v>
      </c>
      <c r="N42" s="4">
        <v>0</v>
      </c>
      <c r="O42" s="4">
        <v>6.46</v>
      </c>
      <c r="Q42" s="47">
        <f>+K42*(1-E42)</f>
        <v>26.2425</v>
      </c>
    </row>
    <row r="43" spans="1:17" s="1" customFormat="1">
      <c r="A43" s="1" t="s">
        <v>242</v>
      </c>
      <c r="B43" s="1" t="s">
        <v>243</v>
      </c>
      <c r="C43" s="1" t="s">
        <v>244</v>
      </c>
      <c r="D43" s="1" t="s">
        <v>26</v>
      </c>
      <c r="E43" s="53">
        <v>0.25</v>
      </c>
      <c r="F43" s="9" t="s">
        <v>48</v>
      </c>
      <c r="G43" s="1" t="s">
        <v>245</v>
      </c>
      <c r="H43" s="1" t="s">
        <v>192</v>
      </c>
      <c r="I43" s="4">
        <v>84.99</v>
      </c>
      <c r="J43" s="4">
        <v>0</v>
      </c>
      <c r="K43" s="4">
        <v>84.99</v>
      </c>
      <c r="L43" s="4">
        <v>1</v>
      </c>
      <c r="M43" s="4">
        <v>16.14</v>
      </c>
      <c r="N43" s="4">
        <v>0</v>
      </c>
      <c r="O43" s="4">
        <v>16.14</v>
      </c>
      <c r="Q43" s="47">
        <f>+K43*(1-E43)</f>
        <v>63.742499999999993</v>
      </c>
    </row>
    <row r="44" spans="1:17" s="1" customFormat="1">
      <c r="A44" s="1" t="s">
        <v>261</v>
      </c>
      <c r="B44" s="1" t="s">
        <v>262</v>
      </c>
      <c r="C44" s="1" t="s">
        <v>263</v>
      </c>
      <c r="D44" s="1" t="s">
        <v>26</v>
      </c>
      <c r="E44" s="53">
        <v>0.25</v>
      </c>
      <c r="F44" s="9" t="s">
        <v>48</v>
      </c>
      <c r="G44" s="1" t="s">
        <v>264</v>
      </c>
      <c r="H44" s="1" t="s">
        <v>49</v>
      </c>
      <c r="I44" s="4">
        <v>375.89</v>
      </c>
      <c r="J44" s="4">
        <v>0</v>
      </c>
      <c r="K44" s="4">
        <v>375.89</v>
      </c>
      <c r="L44" s="4">
        <v>11</v>
      </c>
      <c r="M44" s="4">
        <v>18.57</v>
      </c>
      <c r="N44" s="4">
        <v>0</v>
      </c>
      <c r="O44" s="4">
        <v>18.57</v>
      </c>
      <c r="Q44" s="47">
        <f>+K44*(1-E44)</f>
        <v>281.91750000000002</v>
      </c>
    </row>
    <row r="45" spans="1:17" s="1" customFormat="1">
      <c r="A45" s="1" t="s">
        <v>170</v>
      </c>
      <c r="B45" s="1" t="s">
        <v>171</v>
      </c>
      <c r="C45" s="1" t="s">
        <v>172</v>
      </c>
      <c r="D45" s="1" t="s">
        <v>26</v>
      </c>
      <c r="E45" s="53">
        <v>0.25</v>
      </c>
      <c r="F45" s="9" t="s">
        <v>63</v>
      </c>
      <c r="G45" s="1" t="s">
        <v>79</v>
      </c>
      <c r="H45" s="1" t="s">
        <v>136</v>
      </c>
      <c r="I45" s="4">
        <v>643.86</v>
      </c>
      <c r="J45" s="4">
        <v>52.49</v>
      </c>
      <c r="K45" s="4">
        <v>591.37</v>
      </c>
      <c r="L45" s="4">
        <v>13</v>
      </c>
      <c r="M45" s="4">
        <v>133.07</v>
      </c>
      <c r="N45" s="4">
        <v>0</v>
      </c>
      <c r="O45" s="4">
        <v>133.07</v>
      </c>
      <c r="Q45" s="47">
        <f>+K45*(1-E45)</f>
        <v>443.52750000000003</v>
      </c>
    </row>
    <row r="46" spans="1:17" s="1" customFormat="1">
      <c r="A46" s="1" t="s">
        <v>199</v>
      </c>
      <c r="B46" s="1" t="s">
        <v>200</v>
      </c>
      <c r="C46" s="1" t="s">
        <v>201</v>
      </c>
      <c r="D46" s="1" t="s">
        <v>26</v>
      </c>
      <c r="E46" s="53">
        <v>0.25</v>
      </c>
      <c r="F46" s="9" t="s">
        <v>63</v>
      </c>
      <c r="G46" s="1" t="s">
        <v>157</v>
      </c>
      <c r="H46" s="1" t="s">
        <v>44</v>
      </c>
      <c r="I46" s="4">
        <v>911.86</v>
      </c>
      <c r="J46" s="4">
        <v>123.98</v>
      </c>
      <c r="K46" s="4">
        <v>787.88</v>
      </c>
      <c r="L46" s="4">
        <v>12</v>
      </c>
      <c r="M46" s="4">
        <v>92.77</v>
      </c>
      <c r="N46" s="4">
        <v>0</v>
      </c>
      <c r="O46" s="4">
        <v>92.77</v>
      </c>
      <c r="Q46" s="47">
        <f>+K46*(1-E46)</f>
        <v>590.91</v>
      </c>
    </row>
    <row r="47" spans="1:17" s="1" customFormat="1">
      <c r="A47" s="1" t="s">
        <v>271</v>
      </c>
      <c r="B47" s="1" t="s">
        <v>272</v>
      </c>
      <c r="C47" s="1" t="s">
        <v>273</v>
      </c>
      <c r="D47" s="1" t="s">
        <v>26</v>
      </c>
      <c r="E47" s="53">
        <v>0.25</v>
      </c>
      <c r="F47" s="9" t="s">
        <v>63</v>
      </c>
      <c r="G47" s="1" t="s">
        <v>103</v>
      </c>
      <c r="H47" s="1" t="s">
        <v>136</v>
      </c>
      <c r="I47" s="4">
        <v>90.98</v>
      </c>
      <c r="J47" s="4">
        <v>0</v>
      </c>
      <c r="K47" s="4">
        <v>90.98</v>
      </c>
      <c r="L47" s="4">
        <v>2</v>
      </c>
      <c r="M47" s="4">
        <v>24.08</v>
      </c>
      <c r="N47" s="4">
        <v>0</v>
      </c>
      <c r="O47" s="4">
        <v>24.08</v>
      </c>
      <c r="Q47" s="47">
        <f>+K47*(1-E47)</f>
        <v>68.234999999999999</v>
      </c>
    </row>
    <row r="48" spans="1:17" s="1" customFormat="1">
      <c r="A48" s="1" t="s">
        <v>285</v>
      </c>
      <c r="B48" s="1" t="s">
        <v>286</v>
      </c>
      <c r="C48" s="1" t="s">
        <v>287</v>
      </c>
      <c r="D48" s="1" t="s">
        <v>26</v>
      </c>
      <c r="E48" s="53">
        <v>0.25</v>
      </c>
      <c r="F48" s="9" t="s">
        <v>63</v>
      </c>
      <c r="G48" s="1" t="s">
        <v>79</v>
      </c>
      <c r="H48" s="1" t="s">
        <v>136</v>
      </c>
      <c r="I48" s="4">
        <v>55.99</v>
      </c>
      <c r="J48" s="4">
        <v>0</v>
      </c>
      <c r="K48" s="4">
        <v>55.99</v>
      </c>
      <c r="L48" s="4">
        <v>1</v>
      </c>
      <c r="M48" s="4">
        <v>12.15</v>
      </c>
      <c r="N48" s="4">
        <v>0</v>
      </c>
      <c r="O48" s="4">
        <v>12.15</v>
      </c>
      <c r="Q48" s="47">
        <f>+K48*(1-E48)</f>
        <v>41.9925</v>
      </c>
    </row>
    <row r="49" spans="1:17" s="1" customFormat="1">
      <c r="A49" s="1" t="s">
        <v>235</v>
      </c>
      <c r="B49" s="1" t="s">
        <v>236</v>
      </c>
      <c r="C49" s="1" t="s">
        <v>237</v>
      </c>
      <c r="D49" s="1" t="s">
        <v>26</v>
      </c>
      <c r="E49" s="53">
        <v>0.25</v>
      </c>
      <c r="F49" s="9" t="s">
        <v>188</v>
      </c>
      <c r="G49" s="1" t="s">
        <v>238</v>
      </c>
      <c r="H49" s="1" t="s">
        <v>215</v>
      </c>
      <c r="I49" s="4">
        <v>0</v>
      </c>
      <c r="J49" s="4">
        <v>71.239999999999995</v>
      </c>
      <c r="K49" s="4">
        <v>-71.239999999999995</v>
      </c>
      <c r="L49" s="4">
        <v>-1</v>
      </c>
      <c r="M49" s="4">
        <v>-17.309999999999999</v>
      </c>
      <c r="N49" s="4">
        <v>0</v>
      </c>
      <c r="O49" s="4">
        <v>-17.309999999999999</v>
      </c>
      <c r="Q49" s="47">
        <f>+K49*(1-E49)</f>
        <v>-53.429999999999993</v>
      </c>
    </row>
    <row r="50" spans="1:17" s="1" customFormat="1">
      <c r="A50" s="1" t="s">
        <v>307</v>
      </c>
      <c r="B50" s="1" t="s">
        <v>308</v>
      </c>
      <c r="C50" s="1" t="s">
        <v>309</v>
      </c>
      <c r="D50" s="1" t="s">
        <v>26</v>
      </c>
      <c r="E50" s="53">
        <v>0.25</v>
      </c>
      <c r="F50" s="9" t="s">
        <v>188</v>
      </c>
      <c r="G50" s="1" t="s">
        <v>103</v>
      </c>
      <c r="H50" s="1" t="s">
        <v>33</v>
      </c>
      <c r="I50" s="4">
        <v>155.97</v>
      </c>
      <c r="J50" s="4">
        <v>0</v>
      </c>
      <c r="K50" s="4">
        <v>155.97</v>
      </c>
      <c r="L50" s="4">
        <v>3</v>
      </c>
      <c r="M50" s="4">
        <v>30.36</v>
      </c>
      <c r="N50" s="4">
        <v>10.119999999999999</v>
      </c>
      <c r="O50" s="4">
        <v>40.479999999999997</v>
      </c>
      <c r="Q50" s="47">
        <f>+K50*(1-E50)</f>
        <v>116.97749999999999</v>
      </c>
    </row>
    <row r="51" spans="1:17" s="1" customFormat="1">
      <c r="A51" s="1" t="s">
        <v>161</v>
      </c>
      <c r="B51" s="1" t="s">
        <v>162</v>
      </c>
      <c r="C51" s="1" t="s">
        <v>163</v>
      </c>
      <c r="D51" s="1" t="s">
        <v>26</v>
      </c>
      <c r="E51" s="53">
        <v>0.25</v>
      </c>
      <c r="F51" s="9" t="s">
        <v>68</v>
      </c>
      <c r="G51" s="1" t="s">
        <v>27</v>
      </c>
      <c r="H51" s="1" t="s">
        <v>136</v>
      </c>
      <c r="I51" s="4">
        <v>3626.72</v>
      </c>
      <c r="J51" s="4">
        <v>0</v>
      </c>
      <c r="K51" s="4">
        <v>3626.72</v>
      </c>
      <c r="L51" s="4">
        <v>68</v>
      </c>
      <c r="M51" s="4">
        <v>662.31</v>
      </c>
      <c r="N51" s="4">
        <v>0</v>
      </c>
      <c r="O51" s="4">
        <v>662.31</v>
      </c>
      <c r="Q51" s="47">
        <f>+K51*(1-E51)</f>
        <v>2720.04</v>
      </c>
    </row>
    <row r="52" spans="1:17" s="1" customFormat="1">
      <c r="A52" s="1" t="s">
        <v>80</v>
      </c>
      <c r="B52" s="1" t="s">
        <v>81</v>
      </c>
      <c r="C52" s="1" t="s">
        <v>82</v>
      </c>
      <c r="D52" s="1" t="s">
        <v>83</v>
      </c>
      <c r="E52" s="53">
        <v>0.25</v>
      </c>
      <c r="F52" s="9" t="s">
        <v>63</v>
      </c>
      <c r="G52" s="1" t="s">
        <v>54</v>
      </c>
      <c r="H52" s="1" t="s">
        <v>33</v>
      </c>
      <c r="I52" s="4">
        <v>35.99</v>
      </c>
      <c r="J52" s="4">
        <v>0</v>
      </c>
      <c r="K52" s="4">
        <v>35.99</v>
      </c>
      <c r="L52" s="4">
        <v>1</v>
      </c>
      <c r="M52" s="4">
        <v>5.7</v>
      </c>
      <c r="N52" s="4">
        <v>0</v>
      </c>
      <c r="O52" s="4">
        <v>5.7</v>
      </c>
      <c r="Q52" s="47">
        <f>+K52*(1-E52)</f>
        <v>26.9925</v>
      </c>
    </row>
    <row r="53" spans="1:17" s="1" customFormat="1">
      <c r="F53" s="9"/>
      <c r="Q53" s="38"/>
    </row>
    <row r="54" spans="1:17" s="1" customFormat="1" ht="13.5" thickBot="1">
      <c r="A54" s="5" t="s">
        <v>310</v>
      </c>
      <c r="B54" s="5"/>
      <c r="C54" s="5"/>
      <c r="D54" s="5"/>
      <c r="E54" s="5"/>
      <c r="F54" s="10"/>
      <c r="G54" s="5"/>
      <c r="H54" s="5"/>
      <c r="I54" s="6">
        <v>37221.54</v>
      </c>
      <c r="J54" s="6">
        <v>767.22</v>
      </c>
      <c r="K54" s="6">
        <v>36454.32</v>
      </c>
      <c r="L54" s="6">
        <v>992</v>
      </c>
      <c r="M54" s="6">
        <v>5120.3900000000003</v>
      </c>
      <c r="N54" s="6">
        <v>55.9</v>
      </c>
      <c r="O54" s="6">
        <v>5176.29</v>
      </c>
      <c r="Q54" s="48">
        <f>SUM(Q4:Q53)</f>
        <v>20369.628000000008</v>
      </c>
    </row>
    <row r="55" spans="1:17" s="1" customFormat="1">
      <c r="F55" s="9"/>
      <c r="Q55" s="38"/>
    </row>
  </sheetData>
  <conditionalFormatting sqref="F1:F1048576">
    <cfRule type="cellIs" dxfId="3" priority="1" operator="between">
      <formula>40909</formula>
      <formula>"01/31/"</formula>
    </cfRule>
    <cfRule type="cellIs" dxfId="2" priority="2" operator="between">
      <formula>40909</formula>
      <formula>40939</formula>
    </cfRule>
  </conditionalFormatting>
  <pageMargins left="0.75" right="0.75" top="1" bottom="1" header="0.5" footer="0.5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FF"/>
    <pageSetUpPr fitToPage="1"/>
  </sheetPr>
  <dimension ref="A1:Q38"/>
  <sheetViews>
    <sheetView workbookViewId="0"/>
  </sheetViews>
  <sheetFormatPr defaultRowHeight="12.7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9.85546875" bestFit="1" customWidth="1"/>
    <col min="6" max="6" width="11.42578125" style="11" customWidth="1"/>
    <col min="7" max="7" width="7.7109375" customWidth="1"/>
    <col min="8" max="8" width="9.5703125" customWidth="1"/>
    <col min="9" max="10" width="11.42578125" customWidth="1"/>
    <col min="11" max="11" width="15.28515625" bestFit="1" customWidth="1"/>
    <col min="12" max="12" width="9.5703125" bestFit="1" customWidth="1"/>
    <col min="13" max="14" width="13.28515625" hidden="1" customWidth="1"/>
    <col min="15" max="15" width="9.5703125" hidden="1" customWidth="1"/>
    <col min="16" max="16" width="0" hidden="1" customWidth="1"/>
    <col min="17" max="17" width="13.140625" style="54" bestFit="1" customWidth="1"/>
  </cols>
  <sheetData>
    <row r="1" spans="1:17" s="1" customFormat="1">
      <c r="A1" s="2" t="s">
        <v>0</v>
      </c>
      <c r="B1" s="2"/>
      <c r="C1" s="2"/>
      <c r="D1" s="2"/>
      <c r="E1" s="2"/>
      <c r="F1" s="7"/>
      <c r="G1" s="2"/>
      <c r="H1" s="2"/>
      <c r="I1" s="2" t="s">
        <v>1</v>
      </c>
      <c r="J1" s="2"/>
      <c r="K1" s="2"/>
      <c r="L1" s="2"/>
      <c r="M1" s="2"/>
      <c r="N1" s="2"/>
      <c r="O1" s="2"/>
      <c r="Q1" s="38"/>
    </row>
    <row r="2" spans="1:17" s="1" customFormat="1">
      <c r="A2" s="2"/>
      <c r="B2" s="2"/>
      <c r="C2" s="2"/>
      <c r="D2" s="2"/>
      <c r="E2" s="2"/>
      <c r="F2" s="7"/>
      <c r="G2" s="2"/>
      <c r="H2" s="2"/>
      <c r="I2" s="2"/>
      <c r="J2" s="2"/>
      <c r="K2" s="2"/>
      <c r="L2" s="2"/>
      <c r="M2" s="2"/>
      <c r="N2" s="2"/>
      <c r="O2" s="2"/>
      <c r="Q2" s="38"/>
    </row>
    <row r="3" spans="1:17" s="1" customFormat="1">
      <c r="A3" s="3" t="s">
        <v>2</v>
      </c>
      <c r="B3" s="3" t="s">
        <v>3</v>
      </c>
      <c r="C3" s="3" t="s">
        <v>4</v>
      </c>
      <c r="D3" s="3" t="s">
        <v>5</v>
      </c>
      <c r="E3" s="3" t="s">
        <v>350</v>
      </c>
      <c r="F3" s="8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Q3" s="38" t="s">
        <v>351</v>
      </c>
    </row>
    <row r="4" spans="1:17" s="1" customFormat="1">
      <c r="A4" s="1" t="s">
        <v>16</v>
      </c>
      <c r="B4" s="1" t="s">
        <v>17</v>
      </c>
      <c r="C4" s="1" t="s">
        <v>18</v>
      </c>
      <c r="D4" s="1" t="s">
        <v>19</v>
      </c>
      <c r="E4" s="53">
        <v>0.15</v>
      </c>
      <c r="F4" s="9" t="s">
        <v>20</v>
      </c>
      <c r="G4" s="1" t="s">
        <v>21</v>
      </c>
      <c r="H4" s="1" t="s">
        <v>22</v>
      </c>
      <c r="I4" s="4">
        <v>22.5</v>
      </c>
      <c r="J4" s="4">
        <v>0</v>
      </c>
      <c r="K4" s="4">
        <v>22.5</v>
      </c>
      <c r="L4" s="4">
        <v>1</v>
      </c>
      <c r="M4" s="4">
        <v>0</v>
      </c>
      <c r="N4" s="4">
        <v>0</v>
      </c>
      <c r="O4" s="4">
        <v>0</v>
      </c>
      <c r="Q4" s="47">
        <f>+K4*(1-E4)</f>
        <v>19.125</v>
      </c>
    </row>
    <row r="5" spans="1:17" s="1" customFormat="1">
      <c r="A5" s="1" t="s">
        <v>206</v>
      </c>
      <c r="B5" s="1" t="s">
        <v>207</v>
      </c>
      <c r="C5" s="1" t="s">
        <v>208</v>
      </c>
      <c r="D5" s="1" t="s">
        <v>19</v>
      </c>
      <c r="E5" s="53">
        <v>0.15</v>
      </c>
      <c r="F5" s="9" t="s">
        <v>20</v>
      </c>
      <c r="G5" s="1" t="s">
        <v>21</v>
      </c>
      <c r="H5" s="1" t="s">
        <v>49</v>
      </c>
      <c r="I5" s="4">
        <v>40</v>
      </c>
      <c r="J5" s="4">
        <v>0</v>
      </c>
      <c r="K5" s="4">
        <v>40</v>
      </c>
      <c r="L5" s="4">
        <v>2</v>
      </c>
      <c r="M5" s="4">
        <v>0</v>
      </c>
      <c r="N5" s="4">
        <v>0</v>
      </c>
      <c r="O5" s="4">
        <v>0</v>
      </c>
      <c r="Q5" s="47">
        <f>+K5*(1-E5)</f>
        <v>34</v>
      </c>
    </row>
    <row r="6" spans="1:17" s="1" customFormat="1">
      <c r="A6" s="1" t="s">
        <v>274</v>
      </c>
      <c r="B6" s="1" t="s">
        <v>275</v>
      </c>
      <c r="C6" s="1" t="s">
        <v>276</v>
      </c>
      <c r="D6" s="1" t="s">
        <v>19</v>
      </c>
      <c r="E6" s="53">
        <v>0.15</v>
      </c>
      <c r="F6" s="9" t="s">
        <v>20</v>
      </c>
      <c r="G6" s="1" t="s">
        <v>21</v>
      </c>
      <c r="H6" s="1" t="s">
        <v>192</v>
      </c>
      <c r="I6" s="4">
        <v>85</v>
      </c>
      <c r="J6" s="4">
        <v>0</v>
      </c>
      <c r="K6" s="4">
        <v>85</v>
      </c>
      <c r="L6" s="4">
        <v>2</v>
      </c>
      <c r="M6" s="4">
        <v>0</v>
      </c>
      <c r="N6" s="4">
        <v>0</v>
      </c>
      <c r="O6" s="4">
        <v>0</v>
      </c>
      <c r="Q6" s="47">
        <f>+K6*(1-E6)</f>
        <v>72.25</v>
      </c>
    </row>
    <row r="7" spans="1:17" s="1" customFormat="1">
      <c r="A7" s="1" t="s">
        <v>108</v>
      </c>
      <c r="B7" s="1" t="s">
        <v>109</v>
      </c>
      <c r="C7" s="1" t="s">
        <v>110</v>
      </c>
      <c r="D7" s="1" t="s">
        <v>19</v>
      </c>
      <c r="E7" s="53">
        <v>0.15</v>
      </c>
      <c r="F7" s="9" t="s">
        <v>58</v>
      </c>
      <c r="G7" s="1" t="s">
        <v>21</v>
      </c>
      <c r="H7" s="1" t="s">
        <v>22</v>
      </c>
      <c r="I7" s="4">
        <v>22.5</v>
      </c>
      <c r="J7" s="4">
        <v>0</v>
      </c>
      <c r="K7" s="4">
        <v>22.5</v>
      </c>
      <c r="L7" s="4">
        <v>1</v>
      </c>
      <c r="M7" s="4">
        <v>0</v>
      </c>
      <c r="N7" s="4">
        <v>0</v>
      </c>
      <c r="O7" s="4">
        <v>0</v>
      </c>
      <c r="Q7" s="47">
        <f>+K7*(1-E7)</f>
        <v>19.125</v>
      </c>
    </row>
    <row r="8" spans="1:17" s="1" customFormat="1">
      <c r="A8" s="1" t="s">
        <v>129</v>
      </c>
      <c r="B8" s="1" t="s">
        <v>130</v>
      </c>
      <c r="C8" s="1" t="s">
        <v>131</v>
      </c>
      <c r="D8" s="1" t="s">
        <v>19</v>
      </c>
      <c r="E8" s="53">
        <v>0.15</v>
      </c>
      <c r="F8" s="9" t="s">
        <v>58</v>
      </c>
      <c r="G8" s="1" t="s">
        <v>21</v>
      </c>
      <c r="H8" s="1" t="s">
        <v>132</v>
      </c>
      <c r="I8" s="4">
        <v>75</v>
      </c>
      <c r="J8" s="4">
        <v>0</v>
      </c>
      <c r="K8" s="4">
        <v>75</v>
      </c>
      <c r="L8" s="4">
        <v>3</v>
      </c>
      <c r="M8" s="4">
        <v>0</v>
      </c>
      <c r="N8" s="4">
        <v>0</v>
      </c>
      <c r="O8" s="4">
        <v>0</v>
      </c>
      <c r="Q8" s="47">
        <f>+K8*(1-E8)</f>
        <v>63.75</v>
      </c>
    </row>
    <row r="9" spans="1:17" s="1" customFormat="1">
      <c r="A9" s="1" t="s">
        <v>239</v>
      </c>
      <c r="B9" s="1" t="s">
        <v>240</v>
      </c>
      <c r="C9" s="1" t="s">
        <v>241</v>
      </c>
      <c r="D9" s="1" t="s">
        <v>19</v>
      </c>
      <c r="E9" s="53">
        <v>0.15</v>
      </c>
      <c r="F9" s="9" t="s">
        <v>58</v>
      </c>
      <c r="G9" s="1" t="s">
        <v>21</v>
      </c>
      <c r="H9" s="1" t="s">
        <v>22</v>
      </c>
      <c r="I9" s="4">
        <v>67.5</v>
      </c>
      <c r="J9" s="4">
        <v>0</v>
      </c>
      <c r="K9" s="4">
        <v>67.5</v>
      </c>
      <c r="L9" s="4">
        <v>3</v>
      </c>
      <c r="M9" s="4">
        <v>0</v>
      </c>
      <c r="N9" s="4">
        <v>0</v>
      </c>
      <c r="O9" s="4">
        <v>0</v>
      </c>
      <c r="Q9" s="47">
        <f>+K9*(1-E9)</f>
        <v>57.375</v>
      </c>
    </row>
    <row r="10" spans="1:17" s="1" customFormat="1">
      <c r="A10" s="1" t="s">
        <v>288</v>
      </c>
      <c r="B10" s="1" t="s">
        <v>289</v>
      </c>
      <c r="C10" s="1" t="s">
        <v>290</v>
      </c>
      <c r="D10" s="1" t="s">
        <v>19</v>
      </c>
      <c r="E10" s="53">
        <v>0.15</v>
      </c>
      <c r="F10" s="9" t="s">
        <v>58</v>
      </c>
      <c r="G10" s="1" t="s">
        <v>21</v>
      </c>
      <c r="H10" s="1" t="s">
        <v>136</v>
      </c>
      <c r="I10" s="4">
        <v>209.98</v>
      </c>
      <c r="J10" s="4">
        <v>0</v>
      </c>
      <c r="K10" s="4">
        <v>209.98</v>
      </c>
      <c r="L10" s="4">
        <v>6</v>
      </c>
      <c r="M10" s="4">
        <v>0</v>
      </c>
      <c r="N10" s="4">
        <v>0</v>
      </c>
      <c r="O10" s="4">
        <v>0</v>
      </c>
      <c r="Q10" s="47">
        <f>+K10*(1-E10)</f>
        <v>178.48299999999998</v>
      </c>
    </row>
    <row r="11" spans="1:17" s="1" customFormat="1">
      <c r="A11" s="1" t="s">
        <v>29</v>
      </c>
      <c r="B11" s="1" t="s">
        <v>30</v>
      </c>
      <c r="C11" s="1" t="s">
        <v>31</v>
      </c>
      <c r="D11" s="1" t="s">
        <v>19</v>
      </c>
      <c r="E11" s="53">
        <v>0.15</v>
      </c>
      <c r="F11" s="9" t="s">
        <v>32</v>
      </c>
      <c r="G11" s="1" t="s">
        <v>21</v>
      </c>
      <c r="H11" s="1" t="s">
        <v>33</v>
      </c>
      <c r="I11" s="4">
        <v>30</v>
      </c>
      <c r="J11" s="4">
        <v>0</v>
      </c>
      <c r="K11" s="4">
        <v>30</v>
      </c>
      <c r="L11" s="4">
        <v>1</v>
      </c>
      <c r="M11" s="4">
        <v>0</v>
      </c>
      <c r="N11" s="4">
        <v>0</v>
      </c>
      <c r="O11" s="4">
        <v>0</v>
      </c>
      <c r="Q11" s="47">
        <f>+K11*(1-E11)</f>
        <v>25.5</v>
      </c>
    </row>
    <row r="12" spans="1:17" s="1" customFormat="1">
      <c r="A12" s="1" t="s">
        <v>202</v>
      </c>
      <c r="B12" s="1" t="s">
        <v>203</v>
      </c>
      <c r="C12" s="1" t="s">
        <v>204</v>
      </c>
      <c r="D12" s="1" t="s">
        <v>19</v>
      </c>
      <c r="E12" s="53">
        <v>0.15</v>
      </c>
      <c r="F12" s="9" t="s">
        <v>205</v>
      </c>
      <c r="G12" s="1" t="s">
        <v>21</v>
      </c>
      <c r="H12" s="1" t="s">
        <v>44</v>
      </c>
      <c r="I12" s="4">
        <v>40</v>
      </c>
      <c r="J12" s="4">
        <v>0</v>
      </c>
      <c r="K12" s="4">
        <v>40</v>
      </c>
      <c r="L12" s="4">
        <v>1</v>
      </c>
      <c r="M12" s="4">
        <v>0</v>
      </c>
      <c r="N12" s="4">
        <v>0</v>
      </c>
      <c r="O12" s="4">
        <v>0</v>
      </c>
      <c r="Q12" s="47">
        <f>+K12*(1-E12)</f>
        <v>34</v>
      </c>
    </row>
    <row r="13" spans="1:17" s="1" customFormat="1">
      <c r="A13" s="1" t="s">
        <v>147</v>
      </c>
      <c r="B13" s="1" t="s">
        <v>148</v>
      </c>
      <c r="C13" s="1" t="s">
        <v>149</v>
      </c>
      <c r="D13" s="1" t="s">
        <v>19</v>
      </c>
      <c r="E13" s="53">
        <v>0.15</v>
      </c>
      <c r="F13" s="9" t="s">
        <v>150</v>
      </c>
      <c r="G13" s="1" t="s">
        <v>21</v>
      </c>
      <c r="H13" s="1" t="s">
        <v>117</v>
      </c>
      <c r="I13" s="4">
        <v>164.98</v>
      </c>
      <c r="J13" s="4">
        <v>0</v>
      </c>
      <c r="K13" s="4">
        <v>164.98</v>
      </c>
      <c r="L13" s="4">
        <v>6</v>
      </c>
      <c r="M13" s="4">
        <v>0</v>
      </c>
      <c r="N13" s="4">
        <v>0</v>
      </c>
      <c r="O13" s="4">
        <v>0</v>
      </c>
      <c r="Q13" s="47">
        <f>+K13*(1-E13)</f>
        <v>140.23299999999998</v>
      </c>
    </row>
    <row r="14" spans="1:17" s="1" customFormat="1">
      <c r="A14" s="1" t="s">
        <v>209</v>
      </c>
      <c r="B14" s="1" t="s">
        <v>210</v>
      </c>
      <c r="C14" s="1" t="s">
        <v>211</v>
      </c>
      <c r="D14" s="1" t="s">
        <v>19</v>
      </c>
      <c r="E14" s="53">
        <v>0.15</v>
      </c>
      <c r="F14" s="9" t="s">
        <v>150</v>
      </c>
      <c r="G14" s="1" t="s">
        <v>21</v>
      </c>
      <c r="H14" s="1" t="s">
        <v>136</v>
      </c>
      <c r="I14" s="4">
        <v>244.98</v>
      </c>
      <c r="J14" s="4">
        <v>0</v>
      </c>
      <c r="K14" s="4">
        <v>244.98</v>
      </c>
      <c r="L14" s="4">
        <v>7</v>
      </c>
      <c r="M14" s="4">
        <v>0</v>
      </c>
      <c r="N14" s="4">
        <v>0</v>
      </c>
      <c r="O14" s="4">
        <v>0</v>
      </c>
      <c r="Q14" s="47">
        <f>+K14*(1-E14)</f>
        <v>208.23299999999998</v>
      </c>
    </row>
    <row r="15" spans="1:17" s="1" customFormat="1">
      <c r="A15" s="1" t="s">
        <v>216</v>
      </c>
      <c r="B15" s="1" t="s">
        <v>217</v>
      </c>
      <c r="C15" s="1" t="s">
        <v>218</v>
      </c>
      <c r="D15" s="1" t="s">
        <v>19</v>
      </c>
      <c r="E15" s="53">
        <v>0.15</v>
      </c>
      <c r="F15" s="9" t="s">
        <v>150</v>
      </c>
      <c r="G15" s="1" t="s">
        <v>21</v>
      </c>
      <c r="H15" s="1" t="s">
        <v>117</v>
      </c>
      <c r="I15" s="4">
        <v>55</v>
      </c>
      <c r="J15" s="4">
        <v>0</v>
      </c>
      <c r="K15" s="4">
        <v>55</v>
      </c>
      <c r="L15" s="4">
        <v>2</v>
      </c>
      <c r="M15" s="4">
        <v>0</v>
      </c>
      <c r="N15" s="4">
        <v>0</v>
      </c>
      <c r="O15" s="4">
        <v>0</v>
      </c>
      <c r="Q15" s="47">
        <f>+K15*(1-E15)</f>
        <v>46.75</v>
      </c>
    </row>
    <row r="16" spans="1:17" s="1" customFormat="1">
      <c r="A16" s="1" t="s">
        <v>45</v>
      </c>
      <c r="B16" s="1" t="s">
        <v>46</v>
      </c>
      <c r="C16" s="1" t="s">
        <v>47</v>
      </c>
      <c r="D16" s="1" t="s">
        <v>19</v>
      </c>
      <c r="E16" s="53">
        <v>0.15</v>
      </c>
      <c r="F16" s="9" t="s">
        <v>48</v>
      </c>
      <c r="G16" s="1" t="s">
        <v>21</v>
      </c>
      <c r="H16" s="1" t="s">
        <v>49</v>
      </c>
      <c r="I16" s="4">
        <v>20</v>
      </c>
      <c r="J16" s="4">
        <v>0</v>
      </c>
      <c r="K16" s="4">
        <v>20</v>
      </c>
      <c r="L16" s="4">
        <v>1</v>
      </c>
      <c r="M16" s="4">
        <v>0</v>
      </c>
      <c r="N16" s="4">
        <v>0</v>
      </c>
      <c r="O16" s="4">
        <v>0</v>
      </c>
      <c r="Q16" s="47">
        <f>+K16*(1-E16)</f>
        <v>17</v>
      </c>
    </row>
    <row r="17" spans="1:17" s="1" customFormat="1">
      <c r="A17" s="1" t="s">
        <v>114</v>
      </c>
      <c r="B17" s="1" t="s">
        <v>115</v>
      </c>
      <c r="C17" s="1" t="s">
        <v>116</v>
      </c>
      <c r="D17" s="1" t="s">
        <v>19</v>
      </c>
      <c r="E17" s="53">
        <v>0.15</v>
      </c>
      <c r="F17" s="9" t="s">
        <v>48</v>
      </c>
      <c r="G17" s="1" t="s">
        <v>21</v>
      </c>
      <c r="H17" s="1" t="s">
        <v>117</v>
      </c>
      <c r="I17" s="4">
        <v>109.99</v>
      </c>
      <c r="J17" s="4">
        <v>0</v>
      </c>
      <c r="K17" s="4">
        <v>109.99</v>
      </c>
      <c r="L17" s="4">
        <v>4</v>
      </c>
      <c r="M17" s="4">
        <v>0</v>
      </c>
      <c r="N17" s="4">
        <v>0</v>
      </c>
      <c r="O17" s="4">
        <v>0</v>
      </c>
      <c r="Q17" s="47">
        <f>+K17*(1-E17)</f>
        <v>93.491499999999988</v>
      </c>
    </row>
    <row r="18" spans="1:17" s="1" customFormat="1">
      <c r="A18" s="1" t="s">
        <v>182</v>
      </c>
      <c r="B18" s="1" t="s">
        <v>183</v>
      </c>
      <c r="C18" s="1" t="s">
        <v>184</v>
      </c>
      <c r="D18" s="1" t="s">
        <v>19</v>
      </c>
      <c r="E18" s="53">
        <v>0.15</v>
      </c>
      <c r="F18" s="9" t="s">
        <v>48</v>
      </c>
      <c r="G18" s="1" t="s">
        <v>21</v>
      </c>
      <c r="H18" s="1" t="s">
        <v>22</v>
      </c>
      <c r="I18" s="4">
        <v>45</v>
      </c>
      <c r="J18" s="4">
        <v>0</v>
      </c>
      <c r="K18" s="4">
        <v>45</v>
      </c>
      <c r="L18" s="4">
        <v>2</v>
      </c>
      <c r="M18" s="4">
        <v>0</v>
      </c>
      <c r="N18" s="4">
        <v>0</v>
      </c>
      <c r="O18" s="4">
        <v>0</v>
      </c>
      <c r="Q18" s="47">
        <f>+K18*(1-E18)</f>
        <v>38.25</v>
      </c>
    </row>
    <row r="19" spans="1:17" s="1" customFormat="1">
      <c r="A19" s="1" t="s">
        <v>219</v>
      </c>
      <c r="B19" s="1" t="s">
        <v>220</v>
      </c>
      <c r="C19" s="1" t="s">
        <v>221</v>
      </c>
      <c r="D19" s="1" t="s">
        <v>19</v>
      </c>
      <c r="E19" s="53">
        <v>0.15</v>
      </c>
      <c r="F19" s="9" t="s">
        <v>48</v>
      </c>
      <c r="G19" s="1" t="s">
        <v>21</v>
      </c>
      <c r="H19" s="1" t="s">
        <v>40</v>
      </c>
      <c r="I19" s="4">
        <v>15</v>
      </c>
      <c r="J19" s="4">
        <v>0</v>
      </c>
      <c r="K19" s="4">
        <v>15</v>
      </c>
      <c r="L19" s="4">
        <v>1</v>
      </c>
      <c r="M19" s="4">
        <v>0</v>
      </c>
      <c r="N19" s="4">
        <v>0</v>
      </c>
      <c r="O19" s="4">
        <v>0</v>
      </c>
      <c r="Q19" s="47">
        <f>+K19*(1-E19)</f>
        <v>12.75</v>
      </c>
    </row>
    <row r="20" spans="1:17" s="1" customFormat="1">
      <c r="A20" s="1" t="s">
        <v>255</v>
      </c>
      <c r="B20" s="1" t="s">
        <v>256</v>
      </c>
      <c r="C20" s="1" t="s">
        <v>257</v>
      </c>
      <c r="D20" s="1" t="s">
        <v>19</v>
      </c>
      <c r="E20" s="53">
        <v>0.15</v>
      </c>
      <c r="F20" s="9" t="s">
        <v>48</v>
      </c>
      <c r="G20" s="1" t="s">
        <v>21</v>
      </c>
      <c r="H20" s="1" t="s">
        <v>40</v>
      </c>
      <c r="I20" s="4">
        <v>779.75</v>
      </c>
      <c r="J20" s="4">
        <v>0</v>
      </c>
      <c r="K20" s="4">
        <v>779.75</v>
      </c>
      <c r="L20" s="4">
        <v>52</v>
      </c>
      <c r="M20" s="4">
        <v>0</v>
      </c>
      <c r="N20" s="4">
        <v>0</v>
      </c>
      <c r="O20" s="4">
        <v>0</v>
      </c>
      <c r="Q20" s="47">
        <f>+K20*(1-E20)</f>
        <v>662.78750000000002</v>
      </c>
    </row>
    <row r="21" spans="1:17" s="1" customFormat="1">
      <c r="A21" s="1" t="s">
        <v>60</v>
      </c>
      <c r="B21" s="1" t="s">
        <v>61</v>
      </c>
      <c r="C21" s="1" t="s">
        <v>62</v>
      </c>
      <c r="D21" s="1" t="s">
        <v>19</v>
      </c>
      <c r="E21" s="53">
        <v>0.15</v>
      </c>
      <c r="F21" s="9" t="s">
        <v>63</v>
      </c>
      <c r="G21" s="1" t="s">
        <v>21</v>
      </c>
      <c r="H21" s="1" t="s">
        <v>64</v>
      </c>
      <c r="I21" s="4">
        <v>239.92</v>
      </c>
      <c r="J21" s="4">
        <v>0</v>
      </c>
      <c r="K21" s="4">
        <v>239.92</v>
      </c>
      <c r="L21" s="4">
        <v>8</v>
      </c>
      <c r="M21" s="4">
        <v>0</v>
      </c>
      <c r="N21" s="4">
        <v>0</v>
      </c>
      <c r="O21" s="4">
        <v>0</v>
      </c>
      <c r="Q21" s="47">
        <f>+K21*(1-E21)</f>
        <v>203.93199999999999</v>
      </c>
    </row>
    <row r="22" spans="1:17" s="1" customFormat="1">
      <c r="A22" s="1" t="s">
        <v>69</v>
      </c>
      <c r="B22" s="1" t="s">
        <v>70</v>
      </c>
      <c r="C22" s="1" t="s">
        <v>71</v>
      </c>
      <c r="D22" s="1" t="s">
        <v>19</v>
      </c>
      <c r="E22" s="53">
        <v>0.15</v>
      </c>
      <c r="F22" s="9" t="s">
        <v>63</v>
      </c>
      <c r="G22" s="1" t="s">
        <v>21</v>
      </c>
      <c r="H22" s="1" t="s">
        <v>33</v>
      </c>
      <c r="I22" s="4">
        <v>119.98</v>
      </c>
      <c r="J22" s="4">
        <v>0</v>
      </c>
      <c r="K22" s="4">
        <v>119.98</v>
      </c>
      <c r="L22" s="4">
        <v>4</v>
      </c>
      <c r="M22" s="4">
        <v>0</v>
      </c>
      <c r="N22" s="4">
        <v>0</v>
      </c>
      <c r="O22" s="4">
        <v>0</v>
      </c>
      <c r="Q22" s="47">
        <f>+K22*(1-E22)</f>
        <v>101.983</v>
      </c>
    </row>
    <row r="23" spans="1:17" s="1" customFormat="1">
      <c r="A23" s="1" t="s">
        <v>141</v>
      </c>
      <c r="B23" s="1" t="s">
        <v>142</v>
      </c>
      <c r="C23" s="1" t="s">
        <v>143</v>
      </c>
      <c r="D23" s="1" t="s">
        <v>19</v>
      </c>
      <c r="E23" s="53">
        <v>0.15</v>
      </c>
      <c r="F23" s="9" t="s">
        <v>63</v>
      </c>
      <c r="G23" s="1" t="s">
        <v>21</v>
      </c>
      <c r="H23" s="1" t="s">
        <v>22</v>
      </c>
      <c r="I23" s="4">
        <v>45</v>
      </c>
      <c r="J23" s="4">
        <v>0</v>
      </c>
      <c r="K23" s="4">
        <v>45</v>
      </c>
      <c r="L23" s="4">
        <v>2</v>
      </c>
      <c r="M23" s="4">
        <v>0</v>
      </c>
      <c r="N23" s="4">
        <v>0</v>
      </c>
      <c r="O23" s="4">
        <v>0</v>
      </c>
      <c r="Q23" s="47">
        <f>+K23*(1-E23)</f>
        <v>38.25</v>
      </c>
    </row>
    <row r="24" spans="1:17" s="1" customFormat="1">
      <c r="A24" s="1" t="s">
        <v>164</v>
      </c>
      <c r="B24" s="1" t="s">
        <v>165</v>
      </c>
      <c r="C24" s="1" t="s">
        <v>166</v>
      </c>
      <c r="D24" s="1" t="s">
        <v>19</v>
      </c>
      <c r="E24" s="53">
        <v>0.15</v>
      </c>
      <c r="F24" s="9" t="s">
        <v>63</v>
      </c>
      <c r="G24" s="1" t="s">
        <v>21</v>
      </c>
      <c r="H24" s="1" t="s">
        <v>132</v>
      </c>
      <c r="I24" s="4">
        <v>349.95</v>
      </c>
      <c r="J24" s="4">
        <v>0</v>
      </c>
      <c r="K24" s="4">
        <v>349.95</v>
      </c>
      <c r="L24" s="4">
        <v>14</v>
      </c>
      <c r="M24" s="4">
        <v>0</v>
      </c>
      <c r="N24" s="4">
        <v>0</v>
      </c>
      <c r="O24" s="4">
        <v>0</v>
      </c>
      <c r="Q24" s="47">
        <f>+K24*(1-E24)</f>
        <v>297.45749999999998</v>
      </c>
    </row>
    <row r="25" spans="1:17" s="1" customFormat="1">
      <c r="A25" s="1" t="s">
        <v>193</v>
      </c>
      <c r="B25" s="1" t="s">
        <v>194</v>
      </c>
      <c r="C25" s="1" t="s">
        <v>195</v>
      </c>
      <c r="D25" s="1" t="s">
        <v>19</v>
      </c>
      <c r="E25" s="53">
        <v>0.15</v>
      </c>
      <c r="F25" s="9" t="s">
        <v>63</v>
      </c>
      <c r="G25" s="1" t="s">
        <v>21</v>
      </c>
      <c r="H25" s="1" t="s">
        <v>33</v>
      </c>
      <c r="I25" s="4">
        <v>419.95</v>
      </c>
      <c r="J25" s="4">
        <v>0</v>
      </c>
      <c r="K25" s="4">
        <v>419.95</v>
      </c>
      <c r="L25" s="4">
        <v>14</v>
      </c>
      <c r="M25" s="4">
        <v>0</v>
      </c>
      <c r="N25" s="4">
        <v>0</v>
      </c>
      <c r="O25" s="4">
        <v>0</v>
      </c>
      <c r="Q25" s="47">
        <f>+K25*(1-E25)</f>
        <v>356.95749999999998</v>
      </c>
    </row>
    <row r="26" spans="1:17" s="1" customFormat="1">
      <c r="A26" s="1" t="s">
        <v>225</v>
      </c>
      <c r="B26" s="1" t="s">
        <v>226</v>
      </c>
      <c r="C26" s="1" t="s">
        <v>227</v>
      </c>
      <c r="D26" s="1" t="s">
        <v>19</v>
      </c>
      <c r="E26" s="53">
        <v>0.15</v>
      </c>
      <c r="F26" s="9" t="s">
        <v>63</v>
      </c>
      <c r="G26" s="1" t="s">
        <v>21</v>
      </c>
      <c r="H26" s="1" t="s">
        <v>228</v>
      </c>
      <c r="I26" s="4">
        <v>299.88</v>
      </c>
      <c r="J26" s="4">
        <v>0</v>
      </c>
      <c r="K26" s="4">
        <v>299.88</v>
      </c>
      <c r="L26" s="4">
        <v>12</v>
      </c>
      <c r="M26" s="4">
        <v>0</v>
      </c>
      <c r="N26" s="4">
        <v>0</v>
      </c>
      <c r="O26" s="4">
        <v>0</v>
      </c>
      <c r="Q26" s="47">
        <f>+K26*(1-E26)</f>
        <v>254.898</v>
      </c>
    </row>
    <row r="27" spans="1:17" s="1" customFormat="1">
      <c r="A27" s="1" t="s">
        <v>246</v>
      </c>
      <c r="B27" s="1" t="s">
        <v>247</v>
      </c>
      <c r="C27" s="1" t="s">
        <v>248</v>
      </c>
      <c r="D27" s="1" t="s">
        <v>19</v>
      </c>
      <c r="E27" s="53">
        <v>0.15</v>
      </c>
      <c r="F27" s="9" t="s">
        <v>63</v>
      </c>
      <c r="G27" s="1" t="s">
        <v>21</v>
      </c>
      <c r="H27" s="1" t="s">
        <v>33</v>
      </c>
      <c r="I27" s="4">
        <v>149.99</v>
      </c>
      <c r="J27" s="4">
        <v>0</v>
      </c>
      <c r="K27" s="4">
        <v>149.99</v>
      </c>
      <c r="L27" s="4">
        <v>5</v>
      </c>
      <c r="M27" s="4">
        <v>0</v>
      </c>
      <c r="N27" s="4">
        <v>0</v>
      </c>
      <c r="O27" s="4">
        <v>0</v>
      </c>
      <c r="Q27" s="47">
        <f>+K27*(1-E27)</f>
        <v>127.4915</v>
      </c>
    </row>
    <row r="28" spans="1:17" s="1" customFormat="1">
      <c r="A28" s="1" t="s">
        <v>265</v>
      </c>
      <c r="B28" s="1" t="s">
        <v>266</v>
      </c>
      <c r="C28" s="1" t="s">
        <v>267</v>
      </c>
      <c r="D28" s="1" t="s">
        <v>19</v>
      </c>
      <c r="E28" s="53">
        <v>0.15</v>
      </c>
      <c r="F28" s="9" t="s">
        <v>63</v>
      </c>
      <c r="G28" s="1" t="s">
        <v>21</v>
      </c>
      <c r="H28" s="1" t="s">
        <v>132</v>
      </c>
      <c r="I28" s="4">
        <v>624.89</v>
      </c>
      <c r="J28" s="4">
        <v>0</v>
      </c>
      <c r="K28" s="4">
        <v>624.89</v>
      </c>
      <c r="L28" s="4">
        <v>25</v>
      </c>
      <c r="M28" s="4">
        <v>0</v>
      </c>
      <c r="N28" s="4">
        <v>0</v>
      </c>
      <c r="O28" s="4">
        <v>0</v>
      </c>
      <c r="Q28" s="47">
        <f>+K28*(1-E28)</f>
        <v>531.15649999999994</v>
      </c>
    </row>
    <row r="29" spans="1:17" s="1" customFormat="1">
      <c r="A29" s="1" t="s">
        <v>282</v>
      </c>
      <c r="B29" s="1" t="s">
        <v>283</v>
      </c>
      <c r="C29" s="1" t="s">
        <v>284</v>
      </c>
      <c r="D29" s="1" t="s">
        <v>19</v>
      </c>
      <c r="E29" s="53">
        <v>0.15</v>
      </c>
      <c r="F29" s="9" t="s">
        <v>63</v>
      </c>
      <c r="G29" s="1" t="s">
        <v>21</v>
      </c>
      <c r="H29" s="1" t="s">
        <v>64</v>
      </c>
      <c r="I29" s="4">
        <v>149.94999999999999</v>
      </c>
      <c r="J29" s="4">
        <v>0</v>
      </c>
      <c r="K29" s="4">
        <v>149.94999999999999</v>
      </c>
      <c r="L29" s="4">
        <v>5</v>
      </c>
      <c r="M29" s="4">
        <v>0</v>
      </c>
      <c r="N29" s="4">
        <v>0</v>
      </c>
      <c r="O29" s="4">
        <v>0</v>
      </c>
      <c r="Q29" s="47">
        <f>+K29*(1-E29)</f>
        <v>127.45749999999998</v>
      </c>
    </row>
    <row r="30" spans="1:17" s="1" customFormat="1">
      <c r="A30" s="1" t="s">
        <v>185</v>
      </c>
      <c r="B30" s="1" t="s">
        <v>186</v>
      </c>
      <c r="C30" s="1" t="s">
        <v>187</v>
      </c>
      <c r="D30" s="1" t="s">
        <v>19</v>
      </c>
      <c r="E30" s="53">
        <v>0.15</v>
      </c>
      <c r="F30" s="9" t="s">
        <v>188</v>
      </c>
      <c r="G30" s="1" t="s">
        <v>21</v>
      </c>
      <c r="H30" s="1" t="s">
        <v>33</v>
      </c>
      <c r="I30" s="4">
        <v>419.96</v>
      </c>
      <c r="J30" s="4">
        <v>0</v>
      </c>
      <c r="K30" s="4">
        <v>419.96</v>
      </c>
      <c r="L30" s="4">
        <v>14</v>
      </c>
      <c r="M30" s="4">
        <v>0</v>
      </c>
      <c r="N30" s="4">
        <v>0</v>
      </c>
      <c r="O30" s="4">
        <v>0</v>
      </c>
      <c r="Q30" s="47">
        <f>+K30*(1-E30)</f>
        <v>356.96599999999995</v>
      </c>
    </row>
    <row r="31" spans="1:17" s="1" customFormat="1">
      <c r="A31" s="1" t="s">
        <v>229</v>
      </c>
      <c r="B31" s="1" t="s">
        <v>230</v>
      </c>
      <c r="C31" s="1" t="s">
        <v>231</v>
      </c>
      <c r="D31" s="1" t="s">
        <v>19</v>
      </c>
      <c r="E31" s="53">
        <v>0.15</v>
      </c>
      <c r="F31" s="9" t="s">
        <v>188</v>
      </c>
      <c r="G31" s="1" t="s">
        <v>21</v>
      </c>
      <c r="H31" s="1" t="s">
        <v>136</v>
      </c>
      <c r="I31" s="4">
        <v>349.96</v>
      </c>
      <c r="J31" s="4">
        <v>0</v>
      </c>
      <c r="K31" s="4">
        <v>349.96</v>
      </c>
      <c r="L31" s="4">
        <v>10</v>
      </c>
      <c r="M31" s="4">
        <v>0</v>
      </c>
      <c r="N31" s="4">
        <v>0</v>
      </c>
      <c r="O31" s="4">
        <v>0</v>
      </c>
      <c r="Q31" s="47">
        <f>+K31*(1-E31)</f>
        <v>297.46599999999995</v>
      </c>
    </row>
    <row r="32" spans="1:17" s="1" customFormat="1">
      <c r="A32" s="1" t="s">
        <v>301</v>
      </c>
      <c r="B32" s="1" t="s">
        <v>302</v>
      </c>
      <c r="C32" s="1" t="s">
        <v>303</v>
      </c>
      <c r="D32" s="1" t="s">
        <v>19</v>
      </c>
      <c r="E32" s="53">
        <v>0.15</v>
      </c>
      <c r="F32" s="9" t="s">
        <v>188</v>
      </c>
      <c r="G32" s="1" t="s">
        <v>21</v>
      </c>
      <c r="H32" s="1" t="s">
        <v>49</v>
      </c>
      <c r="I32" s="4">
        <v>1319.69</v>
      </c>
      <c r="J32" s="4">
        <v>0</v>
      </c>
      <c r="K32" s="4">
        <v>1319.69</v>
      </c>
      <c r="L32" s="4">
        <v>66</v>
      </c>
      <c r="M32" s="4">
        <v>0</v>
      </c>
      <c r="N32" s="4">
        <v>0</v>
      </c>
      <c r="O32" s="4">
        <v>0</v>
      </c>
      <c r="Q32" s="47">
        <f>+K32*(1-E32)</f>
        <v>1121.7365</v>
      </c>
    </row>
    <row r="33" spans="1:17" s="1" customFormat="1">
      <c r="A33" s="1" t="s">
        <v>65</v>
      </c>
      <c r="B33" s="1" t="s">
        <v>66</v>
      </c>
      <c r="C33" s="1" t="s">
        <v>67</v>
      </c>
      <c r="D33" s="1" t="s">
        <v>19</v>
      </c>
      <c r="E33" s="53">
        <v>0.15</v>
      </c>
      <c r="F33" s="9" t="s">
        <v>68</v>
      </c>
      <c r="G33" s="1" t="s">
        <v>21</v>
      </c>
      <c r="H33" s="1" t="s">
        <v>22</v>
      </c>
      <c r="I33" s="4">
        <v>719.86</v>
      </c>
      <c r="J33" s="4">
        <v>0</v>
      </c>
      <c r="K33" s="4">
        <v>719.86</v>
      </c>
      <c r="L33" s="4">
        <v>32</v>
      </c>
      <c r="M33" s="4">
        <v>0</v>
      </c>
      <c r="N33" s="4">
        <v>0</v>
      </c>
      <c r="O33" s="4">
        <v>0</v>
      </c>
      <c r="Q33" s="47">
        <f>+K33*(1-E33)</f>
        <v>611.88099999999997</v>
      </c>
    </row>
    <row r="34" spans="1:17" s="1" customFormat="1">
      <c r="A34" s="1" t="s">
        <v>158</v>
      </c>
      <c r="B34" s="1" t="s">
        <v>159</v>
      </c>
      <c r="C34" s="1" t="s">
        <v>160</v>
      </c>
      <c r="D34" s="1" t="s">
        <v>19</v>
      </c>
      <c r="E34" s="53">
        <v>0.15</v>
      </c>
      <c r="F34" s="9" t="s">
        <v>68</v>
      </c>
      <c r="G34" s="1" t="s">
        <v>21</v>
      </c>
      <c r="H34" s="1" t="s">
        <v>132</v>
      </c>
      <c r="I34" s="4">
        <v>549.9</v>
      </c>
      <c r="J34" s="4">
        <v>0</v>
      </c>
      <c r="K34" s="4">
        <v>549.9</v>
      </c>
      <c r="L34" s="4">
        <v>22</v>
      </c>
      <c r="M34" s="4">
        <v>0</v>
      </c>
      <c r="N34" s="4">
        <v>0</v>
      </c>
      <c r="O34" s="4">
        <v>0</v>
      </c>
      <c r="Q34" s="47">
        <f>+K34*(1-E34)</f>
        <v>467.41499999999996</v>
      </c>
    </row>
    <row r="35" spans="1:17" s="1" customFormat="1">
      <c r="A35" s="1" t="s">
        <v>298</v>
      </c>
      <c r="B35" s="1" t="s">
        <v>299</v>
      </c>
      <c r="C35" s="1" t="s">
        <v>300</v>
      </c>
      <c r="D35" s="1" t="s">
        <v>19</v>
      </c>
      <c r="E35" s="53">
        <v>0.15</v>
      </c>
      <c r="F35" s="9" t="s">
        <v>68</v>
      </c>
      <c r="G35" s="1" t="s">
        <v>21</v>
      </c>
      <c r="H35" s="1" t="s">
        <v>33</v>
      </c>
      <c r="I35" s="4">
        <v>1769.72</v>
      </c>
      <c r="J35" s="4">
        <v>0</v>
      </c>
      <c r="K35" s="4">
        <v>1769.72</v>
      </c>
      <c r="L35" s="4">
        <v>59</v>
      </c>
      <c r="M35" s="4">
        <v>0</v>
      </c>
      <c r="N35" s="4">
        <v>0</v>
      </c>
      <c r="O35" s="4">
        <v>0</v>
      </c>
      <c r="Q35" s="47">
        <f>+K35*(1-E35)</f>
        <v>1504.2619999999999</v>
      </c>
    </row>
    <row r="36" spans="1:17" s="1" customFormat="1">
      <c r="F36" s="9"/>
      <c r="Q36" s="38"/>
    </row>
    <row r="37" spans="1:17" s="1" customFormat="1" ht="13.5" thickBot="1">
      <c r="A37" s="5" t="s">
        <v>310</v>
      </c>
      <c r="B37" s="5"/>
      <c r="C37" s="5"/>
      <c r="D37" s="5"/>
      <c r="E37" s="5"/>
      <c r="F37" s="10"/>
      <c r="G37" s="5"/>
      <c r="H37" s="5"/>
      <c r="I37" s="6">
        <v>37221.54</v>
      </c>
      <c r="J37" s="6">
        <v>767.22</v>
      </c>
      <c r="K37" s="6">
        <v>36454.32</v>
      </c>
      <c r="L37" s="6">
        <v>992</v>
      </c>
      <c r="M37" s="6">
        <v>5120.3900000000003</v>
      </c>
      <c r="N37" s="6">
        <v>55.9</v>
      </c>
      <c r="O37" s="6">
        <v>5176.29</v>
      </c>
      <c r="Q37" s="48">
        <f>SUM(Q4:Q36)</f>
        <v>8122.4130000000005</v>
      </c>
    </row>
    <row r="38" spans="1:17" s="1" customFormat="1">
      <c r="F38" s="9"/>
      <c r="Q38" s="38"/>
    </row>
  </sheetData>
  <conditionalFormatting sqref="F1:F1048576">
    <cfRule type="cellIs" dxfId="1" priority="1" operator="between">
      <formula>40909</formula>
      <formula>"01/31/"</formula>
    </cfRule>
    <cfRule type="cellIs" dxfId="0" priority="2" operator="between">
      <formula>40909</formula>
      <formula>40939</formula>
    </cfRule>
  </conditionalFormatting>
  <pageMargins left="0.75" right="0.75" top="1" bottom="1" header="0.5" footer="0.5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99FF"/>
    <pageSetUpPr fitToPage="1"/>
  </sheetPr>
  <dimension ref="A1:Q87"/>
  <sheetViews>
    <sheetView workbookViewId="0">
      <selection activeCell="A4" sqref="A4:Q84"/>
    </sheetView>
  </sheetViews>
  <sheetFormatPr defaultRowHeight="12.75"/>
  <cols>
    <col min="1" max="1" width="45.7109375" bestFit="1" customWidth="1"/>
    <col min="2" max="2" width="9.5703125" bestFit="1" customWidth="1"/>
    <col min="3" max="3" width="17.140625" bestFit="1" customWidth="1"/>
    <col min="4" max="4" width="22.85546875" bestFit="1" customWidth="1"/>
    <col min="5" max="5" width="9.85546875" bestFit="1" customWidth="1"/>
    <col min="6" max="6" width="11.42578125" style="11" customWidth="1"/>
    <col min="7" max="7" width="7.7109375" customWidth="1"/>
    <col min="8" max="8" width="9.5703125" customWidth="1"/>
    <col min="9" max="10" width="11.42578125" customWidth="1"/>
    <col min="11" max="11" width="15.28515625" bestFit="1" customWidth="1"/>
    <col min="12" max="12" width="9.5703125" bestFit="1" customWidth="1"/>
    <col min="13" max="14" width="13.28515625" hidden="1" customWidth="1"/>
    <col min="15" max="15" width="9.5703125" hidden="1" customWidth="1"/>
    <col min="16" max="16" width="0" hidden="1" customWidth="1"/>
    <col min="17" max="17" width="13.140625" style="54" bestFit="1" customWidth="1"/>
  </cols>
  <sheetData>
    <row r="1" spans="1:17" s="1" customFormat="1">
      <c r="A1" s="2" t="s">
        <v>0</v>
      </c>
      <c r="B1" s="2"/>
      <c r="C1" s="2"/>
      <c r="D1" s="2"/>
      <c r="E1" s="2"/>
      <c r="F1" s="7"/>
      <c r="G1" s="2"/>
      <c r="H1" s="2"/>
      <c r="I1" s="2" t="s">
        <v>1</v>
      </c>
      <c r="J1" s="2"/>
      <c r="K1" s="2"/>
      <c r="L1" s="2"/>
      <c r="M1" s="2"/>
      <c r="N1" s="2"/>
      <c r="O1" s="2"/>
      <c r="Q1" s="38"/>
    </row>
    <row r="2" spans="1:17" s="1" customFormat="1">
      <c r="A2" s="2"/>
      <c r="B2" s="2"/>
      <c r="C2" s="2"/>
      <c r="D2" s="2"/>
      <c r="E2" s="2"/>
      <c r="F2" s="7"/>
      <c r="G2" s="2"/>
      <c r="H2" s="2"/>
      <c r="I2" s="2"/>
      <c r="J2" s="2"/>
      <c r="K2" s="2"/>
      <c r="L2" s="2"/>
      <c r="M2" s="2"/>
      <c r="N2" s="2"/>
      <c r="O2" s="2"/>
      <c r="Q2" s="38"/>
    </row>
    <row r="3" spans="1:17" s="1" customFormat="1">
      <c r="A3" s="3" t="s">
        <v>2</v>
      </c>
      <c r="B3" s="3" t="s">
        <v>3</v>
      </c>
      <c r="C3" s="3" t="s">
        <v>4</v>
      </c>
      <c r="D3" s="3" t="s">
        <v>5</v>
      </c>
      <c r="E3" s="3" t="s">
        <v>350</v>
      </c>
      <c r="F3" s="8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Q3" s="38" t="s">
        <v>351</v>
      </c>
    </row>
    <row r="4" spans="1:17" s="1" customFormat="1">
      <c r="A4" s="1" t="s">
        <v>105</v>
      </c>
      <c r="B4" s="1" t="s">
        <v>106</v>
      </c>
      <c r="C4" s="1" t="s">
        <v>107</v>
      </c>
      <c r="D4" s="1" t="s">
        <v>91</v>
      </c>
      <c r="E4" s="53">
        <v>0.25</v>
      </c>
      <c r="F4" s="9" t="s">
        <v>63</v>
      </c>
      <c r="G4" s="1" t="s">
        <v>103</v>
      </c>
      <c r="H4" s="1" t="s">
        <v>28</v>
      </c>
      <c r="I4" s="4">
        <v>0</v>
      </c>
      <c r="J4" s="4">
        <v>48.74</v>
      </c>
      <c r="K4" s="4">
        <v>-48.74</v>
      </c>
      <c r="L4" s="4">
        <v>-1</v>
      </c>
      <c r="M4" s="4">
        <v>-2.15</v>
      </c>
      <c r="N4" s="4">
        <v>0</v>
      </c>
      <c r="O4" s="4">
        <v>-2.15</v>
      </c>
      <c r="Q4" s="47">
        <f>+K4*(1-E4)</f>
        <v>-36.555</v>
      </c>
    </row>
    <row r="5" spans="1:17" s="1" customFormat="1">
      <c r="A5" s="1" t="s">
        <v>88</v>
      </c>
      <c r="B5" s="1" t="s">
        <v>89</v>
      </c>
      <c r="C5" s="1" t="s">
        <v>90</v>
      </c>
      <c r="D5" s="1" t="s">
        <v>91</v>
      </c>
      <c r="E5" s="53">
        <v>0.25</v>
      </c>
      <c r="F5" s="9" t="s">
        <v>68</v>
      </c>
      <c r="G5" s="1" t="s">
        <v>27</v>
      </c>
      <c r="H5" s="1" t="s">
        <v>92</v>
      </c>
      <c r="I5" s="4">
        <v>2815.75</v>
      </c>
      <c r="J5" s="4">
        <v>0</v>
      </c>
      <c r="K5" s="4">
        <v>2815.75</v>
      </c>
      <c r="L5" s="4">
        <v>50</v>
      </c>
      <c r="M5" s="4">
        <v>457.98</v>
      </c>
      <c r="N5" s="4">
        <v>0</v>
      </c>
      <c r="O5" s="4">
        <v>457.98</v>
      </c>
      <c r="Q5" s="47">
        <f>+K5*(1-E5)</f>
        <v>2111.8125</v>
      </c>
    </row>
    <row r="6" spans="1:17" s="1" customFormat="1">
      <c r="A6" s="1" t="s">
        <v>176</v>
      </c>
      <c r="B6" s="1" t="s">
        <v>177</v>
      </c>
      <c r="C6" s="1" t="s">
        <v>178</v>
      </c>
      <c r="D6" s="1" t="s">
        <v>91</v>
      </c>
      <c r="E6" s="53">
        <v>0.25</v>
      </c>
      <c r="F6" s="9" t="s">
        <v>68</v>
      </c>
      <c r="G6" s="1" t="s">
        <v>103</v>
      </c>
      <c r="H6" s="1" t="s">
        <v>92</v>
      </c>
      <c r="I6" s="4">
        <v>1293.52</v>
      </c>
      <c r="J6" s="4">
        <v>0</v>
      </c>
      <c r="K6" s="4">
        <v>1293.52</v>
      </c>
      <c r="L6" s="4">
        <v>23</v>
      </c>
      <c r="M6" s="4">
        <v>183.76</v>
      </c>
      <c r="N6" s="4">
        <v>0</v>
      </c>
      <c r="O6" s="4">
        <v>183.76</v>
      </c>
      <c r="Q6" s="47">
        <f>+K6*(1-E6)</f>
        <v>970.14</v>
      </c>
    </row>
    <row r="7" spans="1:17" s="1" customFormat="1">
      <c r="A7" s="1" t="s">
        <v>93</v>
      </c>
      <c r="B7" s="1" t="s">
        <v>94</v>
      </c>
      <c r="C7" s="1" t="s">
        <v>95</v>
      </c>
      <c r="D7" s="1" t="s">
        <v>87</v>
      </c>
      <c r="E7" s="53">
        <v>0.15</v>
      </c>
      <c r="F7" s="9" t="s">
        <v>63</v>
      </c>
      <c r="G7" s="1" t="s">
        <v>21</v>
      </c>
      <c r="H7" s="1" t="s">
        <v>22</v>
      </c>
      <c r="I7" s="4">
        <v>67.489999999999995</v>
      </c>
      <c r="J7" s="4">
        <v>0</v>
      </c>
      <c r="K7" s="4">
        <v>67.489999999999995</v>
      </c>
      <c r="L7" s="4">
        <v>3</v>
      </c>
      <c r="M7" s="4">
        <v>0</v>
      </c>
      <c r="N7" s="4">
        <v>0</v>
      </c>
      <c r="O7" s="4">
        <v>0</v>
      </c>
      <c r="Q7" s="47">
        <f>+K7*(1-E7)</f>
        <v>57.366499999999995</v>
      </c>
    </row>
    <row r="8" spans="1:17" s="1" customFormat="1">
      <c r="A8" s="1" t="s">
        <v>84</v>
      </c>
      <c r="B8" s="1" t="s">
        <v>85</v>
      </c>
      <c r="C8" s="1" t="s">
        <v>86</v>
      </c>
      <c r="D8" s="1" t="s">
        <v>87</v>
      </c>
      <c r="E8" s="53">
        <v>0.15</v>
      </c>
      <c r="F8" s="9" t="s">
        <v>68</v>
      </c>
      <c r="G8" s="1" t="s">
        <v>21</v>
      </c>
      <c r="H8" s="1" t="s">
        <v>33</v>
      </c>
      <c r="I8" s="4">
        <v>779.9</v>
      </c>
      <c r="J8" s="4">
        <v>0</v>
      </c>
      <c r="K8" s="4">
        <v>779.9</v>
      </c>
      <c r="L8" s="4">
        <v>26</v>
      </c>
      <c r="M8" s="4">
        <v>0</v>
      </c>
      <c r="N8" s="4">
        <v>0</v>
      </c>
      <c r="O8" s="4">
        <v>0</v>
      </c>
      <c r="Q8" s="47">
        <f>+K8*(1-E8)</f>
        <v>662.91499999999996</v>
      </c>
    </row>
    <row r="9" spans="1:17" s="1" customFormat="1">
      <c r="A9" s="1" t="s">
        <v>173</v>
      </c>
      <c r="B9" s="1" t="s">
        <v>174</v>
      </c>
      <c r="C9" s="1" t="s">
        <v>175</v>
      </c>
      <c r="D9" s="1" t="s">
        <v>87</v>
      </c>
      <c r="E9" s="53">
        <v>0.15</v>
      </c>
      <c r="F9" s="9" t="s">
        <v>68</v>
      </c>
      <c r="G9" s="1" t="s">
        <v>21</v>
      </c>
      <c r="H9" s="1" t="s">
        <v>33</v>
      </c>
      <c r="I9" s="4">
        <v>1109.8399999999999</v>
      </c>
      <c r="J9" s="4">
        <v>0</v>
      </c>
      <c r="K9" s="4">
        <v>1109.8399999999999</v>
      </c>
      <c r="L9" s="4">
        <v>37</v>
      </c>
      <c r="M9" s="4">
        <v>0</v>
      </c>
      <c r="N9" s="4">
        <v>0</v>
      </c>
      <c r="O9" s="4">
        <v>0</v>
      </c>
      <c r="Q9" s="47">
        <f>+K9*(1-E9)</f>
        <v>943.36399999999992</v>
      </c>
    </row>
    <row r="10" spans="1:17" s="1" customFormat="1">
      <c r="A10" s="1" t="s">
        <v>96</v>
      </c>
      <c r="B10" s="1" t="s">
        <v>97</v>
      </c>
      <c r="C10" s="1" t="s">
        <v>98</v>
      </c>
      <c r="D10" s="1" t="s">
        <v>99</v>
      </c>
      <c r="E10" s="53">
        <v>0.25</v>
      </c>
      <c r="F10" s="9" t="s">
        <v>63</v>
      </c>
      <c r="G10" s="1" t="s">
        <v>54</v>
      </c>
      <c r="H10" s="1" t="s">
        <v>28</v>
      </c>
      <c r="I10" s="4">
        <v>220.96</v>
      </c>
      <c r="J10" s="4">
        <v>0</v>
      </c>
      <c r="K10" s="4">
        <v>220.96</v>
      </c>
      <c r="L10" s="4">
        <v>4</v>
      </c>
      <c r="M10" s="4">
        <v>72.400000000000006</v>
      </c>
      <c r="N10" s="4">
        <v>0</v>
      </c>
      <c r="O10" s="4">
        <v>72.400000000000006</v>
      </c>
      <c r="Q10" s="47">
        <f>+K10*(1-E10)</f>
        <v>165.72</v>
      </c>
    </row>
    <row r="11" spans="1:17" s="1" customFormat="1">
      <c r="A11" s="1" t="s">
        <v>34</v>
      </c>
      <c r="B11" s="1" t="s">
        <v>35</v>
      </c>
      <c r="C11" s="1" t="s">
        <v>36</v>
      </c>
      <c r="D11" s="1" t="s">
        <v>37</v>
      </c>
      <c r="E11" s="53">
        <v>0.25</v>
      </c>
      <c r="F11" s="9" t="s">
        <v>38</v>
      </c>
      <c r="G11" s="1" t="s">
        <v>39</v>
      </c>
      <c r="H11" s="1" t="s">
        <v>40</v>
      </c>
      <c r="I11" s="4">
        <v>1673.45</v>
      </c>
      <c r="J11" s="4">
        <v>175.44</v>
      </c>
      <c r="K11" s="4">
        <v>1498.01</v>
      </c>
      <c r="L11" s="4">
        <v>107</v>
      </c>
      <c r="M11" s="4">
        <v>382.12</v>
      </c>
      <c r="N11" s="4">
        <v>28.48</v>
      </c>
      <c r="O11" s="4">
        <v>410.6</v>
      </c>
      <c r="Q11" s="47">
        <f>+K11*(1-E11)</f>
        <v>1123.5074999999999</v>
      </c>
    </row>
    <row r="12" spans="1:17" s="1" customFormat="1">
      <c r="A12" s="1" t="s">
        <v>121</v>
      </c>
      <c r="B12" s="1" t="s">
        <v>122</v>
      </c>
      <c r="C12" s="1" t="s">
        <v>123</v>
      </c>
      <c r="D12" s="1" t="s">
        <v>37</v>
      </c>
      <c r="E12" s="53">
        <v>0.25</v>
      </c>
      <c r="F12" s="9" t="s">
        <v>124</v>
      </c>
      <c r="G12" s="1" t="s">
        <v>125</v>
      </c>
      <c r="H12" s="1" t="s">
        <v>40</v>
      </c>
      <c r="I12" s="4">
        <v>328.16</v>
      </c>
      <c r="J12" s="4">
        <v>14.4</v>
      </c>
      <c r="K12" s="4">
        <v>313.76</v>
      </c>
      <c r="L12" s="4">
        <v>21</v>
      </c>
      <c r="M12" s="4">
        <v>72.66</v>
      </c>
      <c r="N12" s="4">
        <v>17.3</v>
      </c>
      <c r="O12" s="4">
        <v>89.96</v>
      </c>
      <c r="Q12" s="47">
        <f>+K12*(1-E12)</f>
        <v>235.32</v>
      </c>
    </row>
    <row r="13" spans="1:17" s="1" customFormat="1">
      <c r="A13" s="1" t="s">
        <v>252</v>
      </c>
      <c r="B13" s="1" t="s">
        <v>253</v>
      </c>
      <c r="C13" s="1" t="s">
        <v>254</v>
      </c>
      <c r="D13" s="1" t="s">
        <v>37</v>
      </c>
      <c r="E13" s="53">
        <v>0.25</v>
      </c>
      <c r="F13" s="9" t="s">
        <v>124</v>
      </c>
      <c r="G13" s="1" t="s">
        <v>59</v>
      </c>
      <c r="H13" s="1" t="s">
        <v>40</v>
      </c>
      <c r="I13" s="4">
        <v>404.87</v>
      </c>
      <c r="J13" s="4">
        <v>0</v>
      </c>
      <c r="K13" s="4">
        <v>404.87</v>
      </c>
      <c r="L13" s="4">
        <v>30</v>
      </c>
      <c r="M13" s="4">
        <v>41.4</v>
      </c>
      <c r="N13" s="4">
        <v>0</v>
      </c>
      <c r="O13" s="4">
        <v>41.4</v>
      </c>
      <c r="Q13" s="47">
        <f>+K13*(1-E13)</f>
        <v>303.65250000000003</v>
      </c>
    </row>
    <row r="14" spans="1:17" s="1" customFormat="1">
      <c r="A14" s="1" t="s">
        <v>75</v>
      </c>
      <c r="B14" s="1" t="s">
        <v>76</v>
      </c>
      <c r="C14" s="1" t="s">
        <v>77</v>
      </c>
      <c r="D14" s="1" t="s">
        <v>37</v>
      </c>
      <c r="E14" s="53">
        <v>0.25</v>
      </c>
      <c r="F14" s="9" t="s">
        <v>78</v>
      </c>
      <c r="G14" s="1" t="s">
        <v>79</v>
      </c>
      <c r="H14" s="1" t="s">
        <v>40</v>
      </c>
      <c r="I14" s="4">
        <v>31.5</v>
      </c>
      <c r="J14" s="4">
        <v>80.98</v>
      </c>
      <c r="K14" s="4">
        <v>-49.48</v>
      </c>
      <c r="L14" s="4">
        <v>-3</v>
      </c>
      <c r="M14" s="4">
        <v>-8.91</v>
      </c>
      <c r="N14" s="4">
        <v>0</v>
      </c>
      <c r="O14" s="4">
        <v>-8.91</v>
      </c>
      <c r="Q14" s="47">
        <f>+K14*(1-E14)</f>
        <v>-37.11</v>
      </c>
    </row>
    <row r="15" spans="1:17" s="1" customFormat="1">
      <c r="A15" s="1" t="s">
        <v>100</v>
      </c>
      <c r="B15" s="1" t="s">
        <v>101</v>
      </c>
      <c r="C15" s="1" t="s">
        <v>102</v>
      </c>
      <c r="D15" s="1" t="s">
        <v>37</v>
      </c>
      <c r="E15" s="53">
        <v>0.25</v>
      </c>
      <c r="F15" s="9" t="s">
        <v>78</v>
      </c>
      <c r="G15" s="1" t="s">
        <v>103</v>
      </c>
      <c r="H15" s="1" t="s">
        <v>104</v>
      </c>
      <c r="I15" s="4">
        <v>27</v>
      </c>
      <c r="J15" s="4">
        <v>0</v>
      </c>
      <c r="K15" s="4">
        <v>27</v>
      </c>
      <c r="L15" s="4">
        <v>3</v>
      </c>
      <c r="M15" s="4">
        <v>5.67</v>
      </c>
      <c r="N15" s="4">
        <v>0</v>
      </c>
      <c r="O15" s="4">
        <v>5.67</v>
      </c>
      <c r="Q15" s="47">
        <f>+K15*(1-E15)</f>
        <v>20.25</v>
      </c>
    </row>
    <row r="16" spans="1:17" s="1" customFormat="1">
      <c r="A16" s="1" t="s">
        <v>291</v>
      </c>
      <c r="B16" s="1" t="s">
        <v>292</v>
      </c>
      <c r="C16" s="1" t="s">
        <v>293</v>
      </c>
      <c r="D16" s="1" t="s">
        <v>53</v>
      </c>
      <c r="E16" s="53">
        <v>0.25</v>
      </c>
      <c r="F16" s="9" t="s">
        <v>58</v>
      </c>
      <c r="G16" s="1" t="s">
        <v>54</v>
      </c>
      <c r="H16" s="1" t="s">
        <v>294</v>
      </c>
      <c r="I16" s="4">
        <v>89.99</v>
      </c>
      <c r="J16" s="4">
        <v>0</v>
      </c>
      <c r="K16" s="4">
        <v>89.99</v>
      </c>
      <c r="L16" s="4">
        <v>1</v>
      </c>
      <c r="M16" s="4">
        <v>20.100000000000001</v>
      </c>
      <c r="N16" s="4">
        <v>0</v>
      </c>
      <c r="O16" s="4">
        <v>20.100000000000001</v>
      </c>
      <c r="Q16" s="47">
        <f>+K16*(1-E16)</f>
        <v>67.492499999999993</v>
      </c>
    </row>
    <row r="17" spans="1:17" s="1" customFormat="1">
      <c r="A17" s="1" t="s">
        <v>295</v>
      </c>
      <c r="B17" s="1" t="s">
        <v>296</v>
      </c>
      <c r="C17" s="1" t="s">
        <v>297</v>
      </c>
      <c r="D17" s="1" t="s">
        <v>53</v>
      </c>
      <c r="E17" s="53">
        <v>0.25</v>
      </c>
      <c r="F17" s="9" t="s">
        <v>205</v>
      </c>
      <c r="G17" s="1" t="s">
        <v>54</v>
      </c>
      <c r="H17" s="1" t="s">
        <v>92</v>
      </c>
      <c r="I17" s="4">
        <v>127.48</v>
      </c>
      <c r="J17" s="4">
        <v>0</v>
      </c>
      <c r="K17" s="4">
        <v>127.48</v>
      </c>
      <c r="L17" s="4">
        <v>2</v>
      </c>
      <c r="M17" s="4">
        <v>36.200000000000003</v>
      </c>
      <c r="N17" s="4">
        <v>0</v>
      </c>
      <c r="O17" s="4">
        <v>36.200000000000003</v>
      </c>
      <c r="Q17" s="47">
        <f>+K17*(1-E17)</f>
        <v>95.61</v>
      </c>
    </row>
    <row r="18" spans="1:17" s="1" customFormat="1">
      <c r="A18" s="1" t="s">
        <v>151</v>
      </c>
      <c r="B18" s="1" t="s">
        <v>152</v>
      </c>
      <c r="C18" s="1" t="s">
        <v>153</v>
      </c>
      <c r="D18" s="1" t="s">
        <v>53</v>
      </c>
      <c r="E18" s="53">
        <v>0.25</v>
      </c>
      <c r="F18" s="9" t="s">
        <v>150</v>
      </c>
      <c r="G18" s="1" t="s">
        <v>54</v>
      </c>
      <c r="H18" s="1" t="s">
        <v>28</v>
      </c>
      <c r="I18" s="4">
        <v>64.989999999999995</v>
      </c>
      <c r="J18" s="4">
        <v>0</v>
      </c>
      <c r="K18" s="4">
        <v>64.989999999999995</v>
      </c>
      <c r="L18" s="4">
        <v>1</v>
      </c>
      <c r="M18" s="4">
        <v>18.100000000000001</v>
      </c>
      <c r="N18" s="4">
        <v>0</v>
      </c>
      <c r="O18" s="4">
        <v>18.100000000000001</v>
      </c>
      <c r="Q18" s="47">
        <f>+K18*(1-E18)</f>
        <v>48.742499999999993</v>
      </c>
    </row>
    <row r="19" spans="1:17" s="1" customFormat="1">
      <c r="A19" s="1" t="s">
        <v>50</v>
      </c>
      <c r="B19" s="1" t="s">
        <v>51</v>
      </c>
      <c r="C19" s="1" t="s">
        <v>52</v>
      </c>
      <c r="D19" s="1" t="s">
        <v>53</v>
      </c>
      <c r="E19" s="53">
        <v>0.25</v>
      </c>
      <c r="F19" s="9" t="s">
        <v>48</v>
      </c>
      <c r="G19" s="1" t="s">
        <v>54</v>
      </c>
      <c r="H19" s="1" t="s">
        <v>33</v>
      </c>
      <c r="I19" s="4">
        <v>53.99</v>
      </c>
      <c r="J19" s="4">
        <v>0</v>
      </c>
      <c r="K19" s="4">
        <v>53.99</v>
      </c>
      <c r="L19" s="4">
        <v>1</v>
      </c>
      <c r="M19" s="4">
        <v>0.01</v>
      </c>
      <c r="N19" s="4">
        <v>0</v>
      </c>
      <c r="O19" s="4">
        <v>0.01</v>
      </c>
      <c r="Q19" s="47">
        <f>+K19*(1-E19)</f>
        <v>40.4925</v>
      </c>
    </row>
    <row r="20" spans="1:17" s="1" customFormat="1">
      <c r="A20" s="1" t="s">
        <v>118</v>
      </c>
      <c r="B20" s="1" t="s">
        <v>119</v>
      </c>
      <c r="C20" s="1" t="s">
        <v>120</v>
      </c>
      <c r="D20" s="1" t="s">
        <v>53</v>
      </c>
      <c r="E20" s="53">
        <v>0.25</v>
      </c>
      <c r="F20" s="9" t="s">
        <v>48</v>
      </c>
      <c r="G20" s="1" t="s">
        <v>54</v>
      </c>
      <c r="H20" s="1" t="s">
        <v>92</v>
      </c>
      <c r="I20" s="4">
        <v>142.47999999999999</v>
      </c>
      <c r="J20" s="4">
        <v>0</v>
      </c>
      <c r="K20" s="4">
        <v>142.47999999999999</v>
      </c>
      <c r="L20" s="4">
        <v>2</v>
      </c>
      <c r="M20" s="4">
        <v>36.200000000000003</v>
      </c>
      <c r="N20" s="4">
        <v>0</v>
      </c>
      <c r="O20" s="4">
        <v>36.200000000000003</v>
      </c>
      <c r="Q20" s="47">
        <f>+K20*(1-E20)</f>
        <v>106.85999999999999</v>
      </c>
    </row>
    <row r="21" spans="1:17" s="1" customFormat="1">
      <c r="A21" s="1" t="s">
        <v>258</v>
      </c>
      <c r="B21" s="1" t="s">
        <v>259</v>
      </c>
      <c r="C21" s="1" t="s">
        <v>260</v>
      </c>
      <c r="D21" s="1" t="s">
        <v>53</v>
      </c>
      <c r="E21" s="53">
        <v>0.25</v>
      </c>
      <c r="F21" s="9" t="s">
        <v>48</v>
      </c>
      <c r="G21" s="1" t="s">
        <v>54</v>
      </c>
      <c r="H21" s="1" t="s">
        <v>132</v>
      </c>
      <c r="I21" s="4">
        <v>139.97</v>
      </c>
      <c r="J21" s="4">
        <v>199.95</v>
      </c>
      <c r="K21" s="4">
        <v>-59.98</v>
      </c>
      <c r="L21" s="4">
        <v>-2</v>
      </c>
      <c r="M21" s="4">
        <v>-0.02</v>
      </c>
      <c r="N21" s="4">
        <v>0</v>
      </c>
      <c r="O21" s="4">
        <v>-0.02</v>
      </c>
      <c r="Q21" s="47">
        <f>+K21*(1-E21)</f>
        <v>-44.984999999999999</v>
      </c>
    </row>
    <row r="22" spans="1:17" s="1" customFormat="1">
      <c r="A22" s="1" t="s">
        <v>72</v>
      </c>
      <c r="B22" s="1" t="s">
        <v>73</v>
      </c>
      <c r="C22" s="1" t="s">
        <v>74</v>
      </c>
      <c r="D22" s="1" t="s">
        <v>53</v>
      </c>
      <c r="E22" s="53">
        <v>0.25</v>
      </c>
      <c r="F22" s="9" t="s">
        <v>63</v>
      </c>
      <c r="G22" s="1" t="s">
        <v>54</v>
      </c>
      <c r="H22" s="1" t="s">
        <v>44</v>
      </c>
      <c r="I22" s="4">
        <v>2499.62</v>
      </c>
      <c r="J22" s="4">
        <v>0</v>
      </c>
      <c r="K22" s="4">
        <v>2499.62</v>
      </c>
      <c r="L22" s="4">
        <v>38</v>
      </c>
      <c r="M22" s="4">
        <v>687.8</v>
      </c>
      <c r="N22" s="4">
        <v>0</v>
      </c>
      <c r="O22" s="4">
        <v>687.8</v>
      </c>
      <c r="Q22" s="47">
        <f>+K22*(1-E22)</f>
        <v>1874.7149999999999</v>
      </c>
    </row>
    <row r="23" spans="1:17" s="1" customFormat="1">
      <c r="A23" s="1" t="s">
        <v>144</v>
      </c>
      <c r="B23" s="1" t="s">
        <v>145</v>
      </c>
      <c r="C23" s="1" t="s">
        <v>146</v>
      </c>
      <c r="D23" s="1" t="s">
        <v>53</v>
      </c>
      <c r="E23" s="53">
        <v>0.25</v>
      </c>
      <c r="F23" s="9" t="s">
        <v>63</v>
      </c>
      <c r="G23" s="1" t="s">
        <v>54</v>
      </c>
      <c r="H23" s="1" t="s">
        <v>28</v>
      </c>
      <c r="I23" s="4">
        <v>272.95</v>
      </c>
      <c r="J23" s="4">
        <v>0</v>
      </c>
      <c r="K23" s="4">
        <v>272.95</v>
      </c>
      <c r="L23" s="4">
        <v>5</v>
      </c>
      <c r="M23" s="4">
        <v>85.5</v>
      </c>
      <c r="N23" s="4">
        <v>0</v>
      </c>
      <c r="O23" s="4">
        <v>85.5</v>
      </c>
      <c r="Q23" s="47">
        <f>+K23*(1-E23)</f>
        <v>204.71249999999998</v>
      </c>
    </row>
    <row r="24" spans="1:17" s="1" customFormat="1">
      <c r="A24" s="1" t="s">
        <v>167</v>
      </c>
      <c r="B24" s="1" t="s">
        <v>168</v>
      </c>
      <c r="C24" s="1" t="s">
        <v>169</v>
      </c>
      <c r="D24" s="1" t="s">
        <v>53</v>
      </c>
      <c r="E24" s="53">
        <v>0.25</v>
      </c>
      <c r="F24" s="9" t="s">
        <v>63</v>
      </c>
      <c r="G24" s="1" t="s">
        <v>54</v>
      </c>
      <c r="H24" s="1" t="s">
        <v>136</v>
      </c>
      <c r="I24" s="4">
        <v>55.99</v>
      </c>
      <c r="J24" s="4">
        <v>0</v>
      </c>
      <c r="K24" s="4">
        <v>55.99</v>
      </c>
      <c r="L24" s="4">
        <v>1</v>
      </c>
      <c r="M24" s="4">
        <v>18.100000000000001</v>
      </c>
      <c r="N24" s="4">
        <v>0</v>
      </c>
      <c r="O24" s="4">
        <v>18.100000000000001</v>
      </c>
      <c r="Q24" s="47">
        <f>+K24*(1-E24)</f>
        <v>41.9925</v>
      </c>
    </row>
    <row r="25" spans="1:17" s="1" customFormat="1">
      <c r="A25" s="1" t="s">
        <v>196</v>
      </c>
      <c r="B25" s="1" t="s">
        <v>197</v>
      </c>
      <c r="C25" s="1" t="s">
        <v>198</v>
      </c>
      <c r="D25" s="1" t="s">
        <v>53</v>
      </c>
      <c r="E25" s="53">
        <v>0.25</v>
      </c>
      <c r="F25" s="9" t="s">
        <v>63</v>
      </c>
      <c r="G25" s="1" t="s">
        <v>54</v>
      </c>
      <c r="H25" s="1" t="s">
        <v>44</v>
      </c>
      <c r="I25" s="4">
        <v>2363.64</v>
      </c>
      <c r="J25" s="4">
        <v>0</v>
      </c>
      <c r="K25" s="4">
        <v>2363.64</v>
      </c>
      <c r="L25" s="4">
        <v>36</v>
      </c>
      <c r="M25" s="4">
        <v>651.6</v>
      </c>
      <c r="N25" s="4">
        <v>0</v>
      </c>
      <c r="O25" s="4">
        <v>651.6</v>
      </c>
      <c r="Q25" s="47">
        <f>+K25*(1-E25)</f>
        <v>1772.73</v>
      </c>
    </row>
    <row r="26" spans="1:17" s="1" customFormat="1">
      <c r="A26" s="1" t="s">
        <v>249</v>
      </c>
      <c r="B26" s="1" t="s">
        <v>250</v>
      </c>
      <c r="C26" s="1" t="s">
        <v>251</v>
      </c>
      <c r="D26" s="1" t="s">
        <v>53</v>
      </c>
      <c r="E26" s="53">
        <v>0.25</v>
      </c>
      <c r="F26" s="9" t="s">
        <v>63</v>
      </c>
      <c r="G26" s="1" t="s">
        <v>54</v>
      </c>
      <c r="H26" s="1" t="s">
        <v>44</v>
      </c>
      <c r="I26" s="4">
        <v>1007.85</v>
      </c>
      <c r="J26" s="4">
        <v>0</v>
      </c>
      <c r="K26" s="4">
        <v>1007.85</v>
      </c>
      <c r="L26" s="4">
        <v>15</v>
      </c>
      <c r="M26" s="4">
        <v>271.5</v>
      </c>
      <c r="N26" s="4">
        <v>0</v>
      </c>
      <c r="O26" s="4">
        <v>271.5</v>
      </c>
      <c r="Q26" s="47">
        <f>+K26*(1-E26)</f>
        <v>755.88750000000005</v>
      </c>
    </row>
    <row r="27" spans="1:17" s="1" customFormat="1">
      <c r="A27" s="1" t="s">
        <v>268</v>
      </c>
      <c r="B27" s="1" t="s">
        <v>269</v>
      </c>
      <c r="C27" s="1" t="s">
        <v>270</v>
      </c>
      <c r="D27" s="1" t="s">
        <v>53</v>
      </c>
      <c r="E27" s="53">
        <v>0.25</v>
      </c>
      <c r="F27" s="9" t="s">
        <v>63</v>
      </c>
      <c r="G27" s="1" t="s">
        <v>54</v>
      </c>
      <c r="H27" s="1" t="s">
        <v>136</v>
      </c>
      <c r="I27" s="4">
        <v>773.37</v>
      </c>
      <c r="J27" s="4">
        <v>0</v>
      </c>
      <c r="K27" s="4">
        <v>773.37</v>
      </c>
      <c r="L27" s="4">
        <v>13</v>
      </c>
      <c r="M27" s="4">
        <v>222.3</v>
      </c>
      <c r="N27" s="4">
        <v>0</v>
      </c>
      <c r="O27" s="4">
        <v>222.3</v>
      </c>
      <c r="Q27" s="47">
        <f>+K27*(1-E27)</f>
        <v>580.02750000000003</v>
      </c>
    </row>
    <row r="28" spans="1:17" s="1" customFormat="1">
      <c r="A28" s="1" t="s">
        <v>189</v>
      </c>
      <c r="B28" s="1" t="s">
        <v>190</v>
      </c>
      <c r="C28" s="1" t="s">
        <v>191</v>
      </c>
      <c r="D28" s="1" t="s">
        <v>53</v>
      </c>
      <c r="E28" s="53">
        <v>0.25</v>
      </c>
      <c r="F28" s="9" t="s">
        <v>188</v>
      </c>
      <c r="G28" s="1" t="s">
        <v>54</v>
      </c>
      <c r="H28" s="1" t="s">
        <v>192</v>
      </c>
      <c r="I28" s="4">
        <v>688.4</v>
      </c>
      <c r="J28" s="4">
        <v>0</v>
      </c>
      <c r="K28" s="4">
        <v>688.4</v>
      </c>
      <c r="L28" s="4">
        <v>10</v>
      </c>
      <c r="M28" s="4">
        <v>181</v>
      </c>
      <c r="N28" s="4">
        <v>0</v>
      </c>
      <c r="O28" s="4">
        <v>181</v>
      </c>
      <c r="Q28" s="47">
        <f>+K28*(1-E28)</f>
        <v>516.29999999999995</v>
      </c>
    </row>
    <row r="29" spans="1:17" s="1" customFormat="1">
      <c r="A29" s="1" t="s">
        <v>232</v>
      </c>
      <c r="B29" s="1" t="s">
        <v>233</v>
      </c>
      <c r="C29" s="1" t="s">
        <v>234</v>
      </c>
      <c r="D29" s="1" t="s">
        <v>53</v>
      </c>
      <c r="E29" s="53">
        <v>0.25</v>
      </c>
      <c r="F29" s="9" t="s">
        <v>188</v>
      </c>
      <c r="G29" s="1" t="s">
        <v>54</v>
      </c>
      <c r="H29" s="1" t="s">
        <v>215</v>
      </c>
      <c r="I29" s="4">
        <v>1187.3499999999999</v>
      </c>
      <c r="J29" s="4">
        <v>0</v>
      </c>
      <c r="K29" s="4">
        <v>1187.3499999999999</v>
      </c>
      <c r="L29" s="4">
        <v>15</v>
      </c>
      <c r="M29" s="4">
        <v>301.5</v>
      </c>
      <c r="N29" s="4">
        <v>0</v>
      </c>
      <c r="O29" s="4">
        <v>301.5</v>
      </c>
      <c r="Q29" s="47">
        <f>+K29*(1-E29)</f>
        <v>890.51249999999993</v>
      </c>
    </row>
    <row r="30" spans="1:17" s="1" customFormat="1">
      <c r="A30" s="1" t="s">
        <v>304</v>
      </c>
      <c r="B30" s="1" t="s">
        <v>305</v>
      </c>
      <c r="C30" s="1" t="s">
        <v>306</v>
      </c>
      <c r="D30" s="1" t="s">
        <v>53</v>
      </c>
      <c r="E30" s="53">
        <v>0.25</v>
      </c>
      <c r="F30" s="9" t="s">
        <v>188</v>
      </c>
      <c r="G30" s="1" t="s">
        <v>54</v>
      </c>
      <c r="H30" s="1" t="s">
        <v>28</v>
      </c>
      <c r="I30" s="4">
        <v>51.99</v>
      </c>
      <c r="J30" s="4">
        <v>0</v>
      </c>
      <c r="K30" s="4">
        <v>51.99</v>
      </c>
      <c r="L30" s="4">
        <v>1</v>
      </c>
      <c r="M30" s="4">
        <v>17.100000000000001</v>
      </c>
      <c r="N30" s="4">
        <v>0</v>
      </c>
      <c r="O30" s="4">
        <v>17.100000000000001</v>
      </c>
      <c r="Q30" s="47">
        <f>+K30*(1-E30)</f>
        <v>38.9925</v>
      </c>
    </row>
    <row r="31" spans="1:17" s="1" customFormat="1">
      <c r="A31" s="1" t="s">
        <v>23</v>
      </c>
      <c r="B31" s="1" t="s">
        <v>24</v>
      </c>
      <c r="C31" s="1" t="s">
        <v>25</v>
      </c>
      <c r="D31" s="1" t="s">
        <v>26</v>
      </c>
      <c r="E31" s="53">
        <v>0.25</v>
      </c>
      <c r="F31" s="9" t="s">
        <v>20</v>
      </c>
      <c r="G31" s="1" t="s">
        <v>27</v>
      </c>
      <c r="H31" s="1" t="s">
        <v>28</v>
      </c>
      <c r="I31" s="4">
        <v>103.98</v>
      </c>
      <c r="J31" s="4">
        <v>0</v>
      </c>
      <c r="K31" s="4">
        <v>103.98</v>
      </c>
      <c r="L31" s="4">
        <v>2</v>
      </c>
      <c r="M31" s="4">
        <v>3.74</v>
      </c>
      <c r="N31" s="4">
        <v>0</v>
      </c>
      <c r="O31" s="4">
        <v>3.74</v>
      </c>
      <c r="Q31" s="47">
        <f>+K31*(1-E31)</f>
        <v>77.984999999999999</v>
      </c>
    </row>
    <row r="32" spans="1:17" s="1" customFormat="1">
      <c r="A32" s="1" t="s">
        <v>277</v>
      </c>
      <c r="B32" s="1" t="s">
        <v>278</v>
      </c>
      <c r="C32" s="1" t="s">
        <v>279</v>
      </c>
      <c r="D32" s="1" t="s">
        <v>26</v>
      </c>
      <c r="E32" s="53">
        <v>0.25</v>
      </c>
      <c r="F32" s="9" t="s">
        <v>20</v>
      </c>
      <c r="G32" s="1" t="s">
        <v>280</v>
      </c>
      <c r="H32" s="1" t="s">
        <v>281</v>
      </c>
      <c r="I32" s="4">
        <v>88.79</v>
      </c>
      <c r="J32" s="4">
        <v>0</v>
      </c>
      <c r="K32" s="4">
        <v>88.79</v>
      </c>
      <c r="L32" s="4">
        <v>1</v>
      </c>
      <c r="M32" s="4">
        <v>25.35</v>
      </c>
      <c r="N32" s="4">
        <v>0</v>
      </c>
      <c r="O32" s="4">
        <v>25.35</v>
      </c>
      <c r="Q32" s="47">
        <f>+K32*(1-E32)</f>
        <v>66.592500000000001</v>
      </c>
    </row>
    <row r="33" spans="1:17" s="1" customFormat="1">
      <c r="A33" s="1" t="s">
        <v>55</v>
      </c>
      <c r="B33" s="1" t="s">
        <v>56</v>
      </c>
      <c r="C33" s="1" t="s">
        <v>57</v>
      </c>
      <c r="D33" s="1" t="s">
        <v>26</v>
      </c>
      <c r="E33" s="53">
        <v>0.25</v>
      </c>
      <c r="F33" s="9" t="s">
        <v>58</v>
      </c>
      <c r="G33" s="1" t="s">
        <v>59</v>
      </c>
      <c r="H33" s="1" t="s">
        <v>33</v>
      </c>
      <c r="I33" s="4">
        <v>92.98</v>
      </c>
      <c r="J33" s="4">
        <v>0</v>
      </c>
      <c r="K33" s="4">
        <v>92.98</v>
      </c>
      <c r="L33" s="4">
        <v>2</v>
      </c>
      <c r="M33" s="4">
        <v>12.92</v>
      </c>
      <c r="N33" s="4">
        <v>0</v>
      </c>
      <c r="O33" s="4">
        <v>12.92</v>
      </c>
      <c r="Q33" s="47">
        <f>+K33*(1-E33)</f>
        <v>69.734999999999999</v>
      </c>
    </row>
    <row r="34" spans="1:17" s="1" customFormat="1">
      <c r="A34" s="1" t="s">
        <v>111</v>
      </c>
      <c r="B34" s="1" t="s">
        <v>112</v>
      </c>
      <c r="C34" s="1" t="s">
        <v>113</v>
      </c>
      <c r="D34" s="1" t="s">
        <v>26</v>
      </c>
      <c r="E34" s="53">
        <v>0.25</v>
      </c>
      <c r="F34" s="9" t="s">
        <v>58</v>
      </c>
      <c r="G34" s="1" t="s">
        <v>27</v>
      </c>
      <c r="H34" s="1" t="s">
        <v>28</v>
      </c>
      <c r="I34" s="4">
        <v>432.17</v>
      </c>
      <c r="J34" s="4">
        <v>0</v>
      </c>
      <c r="K34" s="4">
        <v>432.17</v>
      </c>
      <c r="L34" s="4">
        <v>9</v>
      </c>
      <c r="M34" s="4">
        <v>84.44</v>
      </c>
      <c r="N34" s="4">
        <v>0</v>
      </c>
      <c r="O34" s="4">
        <v>84.44</v>
      </c>
      <c r="Q34" s="47">
        <f>+K34*(1-E34)</f>
        <v>324.1275</v>
      </c>
    </row>
    <row r="35" spans="1:17" s="1" customFormat="1">
      <c r="A35" s="1" t="s">
        <v>133</v>
      </c>
      <c r="B35" s="1" t="s">
        <v>134</v>
      </c>
      <c r="C35" s="1" t="s">
        <v>135</v>
      </c>
      <c r="D35" s="1" t="s">
        <v>26</v>
      </c>
      <c r="E35" s="53">
        <v>0.25</v>
      </c>
      <c r="F35" s="9" t="s">
        <v>58</v>
      </c>
      <c r="G35" s="1" t="s">
        <v>79</v>
      </c>
      <c r="H35" s="1" t="s">
        <v>136</v>
      </c>
      <c r="I35" s="4">
        <v>55.99</v>
      </c>
      <c r="J35" s="4">
        <v>0</v>
      </c>
      <c r="K35" s="4">
        <v>55.99</v>
      </c>
      <c r="L35" s="4">
        <v>1</v>
      </c>
      <c r="M35" s="4">
        <v>10.24</v>
      </c>
      <c r="N35" s="4">
        <v>0</v>
      </c>
      <c r="O35" s="4">
        <v>10.24</v>
      </c>
      <c r="Q35" s="47">
        <f>+K35*(1-E35)</f>
        <v>41.9925</v>
      </c>
    </row>
    <row r="36" spans="1:17" s="1" customFormat="1">
      <c r="A36" s="1" t="s">
        <v>41</v>
      </c>
      <c r="B36" s="1" t="s">
        <v>42</v>
      </c>
      <c r="C36" s="1" t="s">
        <v>43</v>
      </c>
      <c r="D36" s="1" t="s">
        <v>26</v>
      </c>
      <c r="E36" s="53">
        <v>0.25</v>
      </c>
      <c r="F36" s="9" t="s">
        <v>32</v>
      </c>
      <c r="G36" s="1" t="s">
        <v>39</v>
      </c>
      <c r="H36" s="1" t="s">
        <v>44</v>
      </c>
      <c r="I36" s="4">
        <v>55.99</v>
      </c>
      <c r="J36" s="4">
        <v>0</v>
      </c>
      <c r="K36" s="4">
        <v>55.99</v>
      </c>
      <c r="L36" s="4">
        <v>1</v>
      </c>
      <c r="M36" s="4">
        <v>2.0699999999999998</v>
      </c>
      <c r="N36" s="4">
        <v>0</v>
      </c>
      <c r="O36" s="4">
        <v>2.0699999999999998</v>
      </c>
      <c r="Q36" s="47">
        <f>+K36*(1-E36)</f>
        <v>41.9925</v>
      </c>
    </row>
    <row r="37" spans="1:17" s="1" customFormat="1">
      <c r="A37" s="1" t="s">
        <v>137</v>
      </c>
      <c r="B37" s="1" t="s">
        <v>138</v>
      </c>
      <c r="C37" s="1" t="s">
        <v>139</v>
      </c>
      <c r="D37" s="1" t="s">
        <v>26</v>
      </c>
      <c r="E37" s="53">
        <v>0.25</v>
      </c>
      <c r="F37" s="9" t="s">
        <v>32</v>
      </c>
      <c r="G37" s="1" t="s">
        <v>140</v>
      </c>
      <c r="H37" s="1" t="s">
        <v>44</v>
      </c>
      <c r="I37" s="4">
        <v>395.94</v>
      </c>
      <c r="J37" s="4">
        <v>0</v>
      </c>
      <c r="K37" s="4">
        <v>395.94</v>
      </c>
      <c r="L37" s="4">
        <v>6</v>
      </c>
      <c r="M37" s="4">
        <v>67.62</v>
      </c>
      <c r="N37" s="4">
        <v>0</v>
      </c>
      <c r="O37" s="4">
        <v>67.62</v>
      </c>
      <c r="Q37" s="47">
        <f>+K37*(1-E37)</f>
        <v>296.95499999999998</v>
      </c>
    </row>
    <row r="38" spans="1:17" s="1" customFormat="1">
      <c r="A38" s="1" t="s">
        <v>154</v>
      </c>
      <c r="B38" s="1" t="s">
        <v>155</v>
      </c>
      <c r="C38" s="1" t="s">
        <v>156</v>
      </c>
      <c r="D38" s="1" t="s">
        <v>26</v>
      </c>
      <c r="E38" s="53">
        <v>0.25</v>
      </c>
      <c r="F38" s="9" t="s">
        <v>150</v>
      </c>
      <c r="G38" s="1" t="s">
        <v>157</v>
      </c>
      <c r="H38" s="1" t="s">
        <v>28</v>
      </c>
      <c r="I38" s="4">
        <v>263.2</v>
      </c>
      <c r="J38" s="4">
        <v>0</v>
      </c>
      <c r="K38" s="4">
        <v>263.2</v>
      </c>
      <c r="L38" s="4">
        <v>5</v>
      </c>
      <c r="M38" s="4">
        <v>60.62</v>
      </c>
      <c r="N38" s="4">
        <v>0</v>
      </c>
      <c r="O38" s="4">
        <v>60.62</v>
      </c>
      <c r="Q38" s="47">
        <f>+K38*(1-E38)</f>
        <v>197.39999999999998</v>
      </c>
    </row>
    <row r="39" spans="1:17" s="1" customFormat="1">
      <c r="A39" s="1" t="s">
        <v>212</v>
      </c>
      <c r="B39" s="1" t="s">
        <v>213</v>
      </c>
      <c r="C39" s="1" t="s">
        <v>214</v>
      </c>
      <c r="D39" s="1" t="s">
        <v>26</v>
      </c>
      <c r="E39" s="53">
        <v>0.25</v>
      </c>
      <c r="F39" s="9" t="s">
        <v>150</v>
      </c>
      <c r="G39" s="1" t="s">
        <v>39</v>
      </c>
      <c r="H39" s="1" t="s">
        <v>215</v>
      </c>
      <c r="I39" s="4">
        <v>1548.3</v>
      </c>
      <c r="J39" s="4">
        <v>0</v>
      </c>
      <c r="K39" s="4">
        <v>1548.3</v>
      </c>
      <c r="L39" s="4">
        <v>20</v>
      </c>
      <c r="M39" s="4">
        <v>31.68</v>
      </c>
      <c r="N39" s="4">
        <v>0</v>
      </c>
      <c r="O39" s="4">
        <v>31.68</v>
      </c>
      <c r="Q39" s="47">
        <f>+K39*(1-E39)</f>
        <v>1161.2249999999999</v>
      </c>
    </row>
    <row r="40" spans="1:17" s="1" customFormat="1">
      <c r="A40" s="1" t="s">
        <v>126</v>
      </c>
      <c r="B40" s="1" t="s">
        <v>127</v>
      </c>
      <c r="C40" s="1" t="s">
        <v>128</v>
      </c>
      <c r="D40" s="1" t="s">
        <v>26</v>
      </c>
      <c r="E40" s="53">
        <v>0.25</v>
      </c>
      <c r="F40" s="9" t="s">
        <v>48</v>
      </c>
      <c r="G40" s="1" t="s">
        <v>125</v>
      </c>
      <c r="H40" s="1" t="s">
        <v>92</v>
      </c>
      <c r="I40" s="4">
        <v>127.48</v>
      </c>
      <c r="J40" s="4">
        <v>0</v>
      </c>
      <c r="K40" s="4">
        <v>127.48</v>
      </c>
      <c r="L40" s="4">
        <v>2</v>
      </c>
      <c r="M40" s="4">
        <v>29.14</v>
      </c>
      <c r="N40" s="4">
        <v>0</v>
      </c>
      <c r="O40" s="4">
        <v>29.14</v>
      </c>
      <c r="Q40" s="47">
        <f>+K40*(1-E40)</f>
        <v>95.61</v>
      </c>
    </row>
    <row r="41" spans="1:17" s="1" customFormat="1">
      <c r="A41" s="1" t="s">
        <v>179</v>
      </c>
      <c r="B41" s="1" t="s">
        <v>180</v>
      </c>
      <c r="C41" s="1" t="s">
        <v>181</v>
      </c>
      <c r="D41" s="1" t="s">
        <v>26</v>
      </c>
      <c r="E41" s="53">
        <v>0.25</v>
      </c>
      <c r="F41" s="9" t="s">
        <v>48</v>
      </c>
      <c r="G41" s="1" t="s">
        <v>140</v>
      </c>
      <c r="H41" s="1" t="s">
        <v>28</v>
      </c>
      <c r="I41" s="4">
        <v>211.2</v>
      </c>
      <c r="J41" s="4">
        <v>0</v>
      </c>
      <c r="K41" s="4">
        <v>211.2</v>
      </c>
      <c r="L41" s="4">
        <v>5</v>
      </c>
      <c r="M41" s="4">
        <v>56.35</v>
      </c>
      <c r="N41" s="4">
        <v>0</v>
      </c>
      <c r="O41" s="4">
        <v>56.35</v>
      </c>
      <c r="Q41" s="47">
        <f>+K41*(1-E41)</f>
        <v>158.39999999999998</v>
      </c>
    </row>
    <row r="42" spans="1:17" s="1" customFormat="1">
      <c r="A42" s="1" t="s">
        <v>222</v>
      </c>
      <c r="B42" s="1" t="s">
        <v>223</v>
      </c>
      <c r="C42" s="1" t="s">
        <v>224</v>
      </c>
      <c r="D42" s="1" t="s">
        <v>26</v>
      </c>
      <c r="E42" s="53">
        <v>0.25</v>
      </c>
      <c r="F42" s="9" t="s">
        <v>48</v>
      </c>
      <c r="G42" s="1" t="s">
        <v>59</v>
      </c>
      <c r="H42" s="1" t="s">
        <v>132</v>
      </c>
      <c r="I42" s="4">
        <v>34.99</v>
      </c>
      <c r="J42" s="4">
        <v>0</v>
      </c>
      <c r="K42" s="4">
        <v>34.99</v>
      </c>
      <c r="L42" s="4">
        <v>1</v>
      </c>
      <c r="M42" s="4">
        <v>6.46</v>
      </c>
      <c r="N42" s="4">
        <v>0</v>
      </c>
      <c r="O42" s="4">
        <v>6.46</v>
      </c>
      <c r="Q42" s="47">
        <f>+K42*(1-E42)</f>
        <v>26.2425</v>
      </c>
    </row>
    <row r="43" spans="1:17" s="1" customFormat="1">
      <c r="A43" s="1" t="s">
        <v>242</v>
      </c>
      <c r="B43" s="1" t="s">
        <v>243</v>
      </c>
      <c r="C43" s="1" t="s">
        <v>244</v>
      </c>
      <c r="D43" s="1" t="s">
        <v>26</v>
      </c>
      <c r="E43" s="53">
        <v>0.25</v>
      </c>
      <c r="F43" s="9" t="s">
        <v>48</v>
      </c>
      <c r="G43" s="1" t="s">
        <v>245</v>
      </c>
      <c r="H43" s="1" t="s">
        <v>192</v>
      </c>
      <c r="I43" s="4">
        <v>84.99</v>
      </c>
      <c r="J43" s="4">
        <v>0</v>
      </c>
      <c r="K43" s="4">
        <v>84.99</v>
      </c>
      <c r="L43" s="4">
        <v>1</v>
      </c>
      <c r="M43" s="4">
        <v>16.14</v>
      </c>
      <c r="N43" s="4">
        <v>0</v>
      </c>
      <c r="O43" s="4">
        <v>16.14</v>
      </c>
      <c r="Q43" s="47">
        <f>+K43*(1-E43)</f>
        <v>63.742499999999993</v>
      </c>
    </row>
    <row r="44" spans="1:17" s="1" customFormat="1">
      <c r="A44" s="1" t="s">
        <v>261</v>
      </c>
      <c r="B44" s="1" t="s">
        <v>262</v>
      </c>
      <c r="C44" s="1" t="s">
        <v>263</v>
      </c>
      <c r="D44" s="1" t="s">
        <v>26</v>
      </c>
      <c r="E44" s="53">
        <v>0.25</v>
      </c>
      <c r="F44" s="9" t="s">
        <v>48</v>
      </c>
      <c r="G44" s="1" t="s">
        <v>264</v>
      </c>
      <c r="H44" s="1" t="s">
        <v>49</v>
      </c>
      <c r="I44" s="4">
        <v>375.89</v>
      </c>
      <c r="J44" s="4">
        <v>0</v>
      </c>
      <c r="K44" s="4">
        <v>375.89</v>
      </c>
      <c r="L44" s="4">
        <v>11</v>
      </c>
      <c r="M44" s="4">
        <v>18.57</v>
      </c>
      <c r="N44" s="4">
        <v>0</v>
      </c>
      <c r="O44" s="4">
        <v>18.57</v>
      </c>
      <c r="Q44" s="47">
        <f>+K44*(1-E44)</f>
        <v>281.91750000000002</v>
      </c>
    </row>
    <row r="45" spans="1:17" s="1" customFormat="1">
      <c r="A45" s="1" t="s">
        <v>170</v>
      </c>
      <c r="B45" s="1" t="s">
        <v>171</v>
      </c>
      <c r="C45" s="1" t="s">
        <v>172</v>
      </c>
      <c r="D45" s="1" t="s">
        <v>26</v>
      </c>
      <c r="E45" s="53">
        <v>0.25</v>
      </c>
      <c r="F45" s="9" t="s">
        <v>63</v>
      </c>
      <c r="G45" s="1" t="s">
        <v>79</v>
      </c>
      <c r="H45" s="1" t="s">
        <v>136</v>
      </c>
      <c r="I45" s="4">
        <v>643.86</v>
      </c>
      <c r="J45" s="4">
        <v>52.49</v>
      </c>
      <c r="K45" s="4">
        <v>591.37</v>
      </c>
      <c r="L45" s="4">
        <v>13</v>
      </c>
      <c r="M45" s="4">
        <v>133.07</v>
      </c>
      <c r="N45" s="4">
        <v>0</v>
      </c>
      <c r="O45" s="4">
        <v>133.07</v>
      </c>
      <c r="Q45" s="47">
        <f>+K45*(1-E45)</f>
        <v>443.52750000000003</v>
      </c>
    </row>
    <row r="46" spans="1:17" s="1" customFormat="1">
      <c r="A46" s="1" t="s">
        <v>199</v>
      </c>
      <c r="B46" s="1" t="s">
        <v>200</v>
      </c>
      <c r="C46" s="1" t="s">
        <v>201</v>
      </c>
      <c r="D46" s="1" t="s">
        <v>26</v>
      </c>
      <c r="E46" s="53">
        <v>0.25</v>
      </c>
      <c r="F46" s="9" t="s">
        <v>63</v>
      </c>
      <c r="G46" s="1" t="s">
        <v>157</v>
      </c>
      <c r="H46" s="1" t="s">
        <v>44</v>
      </c>
      <c r="I46" s="4">
        <v>911.86</v>
      </c>
      <c r="J46" s="4">
        <v>123.98</v>
      </c>
      <c r="K46" s="4">
        <v>787.88</v>
      </c>
      <c r="L46" s="4">
        <v>12</v>
      </c>
      <c r="M46" s="4">
        <v>92.77</v>
      </c>
      <c r="N46" s="4">
        <v>0</v>
      </c>
      <c r="O46" s="4">
        <v>92.77</v>
      </c>
      <c r="Q46" s="47">
        <f>+K46*(1-E46)</f>
        <v>590.91</v>
      </c>
    </row>
    <row r="47" spans="1:17" s="1" customFormat="1">
      <c r="A47" s="1" t="s">
        <v>271</v>
      </c>
      <c r="B47" s="1" t="s">
        <v>272</v>
      </c>
      <c r="C47" s="1" t="s">
        <v>273</v>
      </c>
      <c r="D47" s="1" t="s">
        <v>26</v>
      </c>
      <c r="E47" s="53">
        <v>0.25</v>
      </c>
      <c r="F47" s="9" t="s">
        <v>63</v>
      </c>
      <c r="G47" s="1" t="s">
        <v>103</v>
      </c>
      <c r="H47" s="1" t="s">
        <v>136</v>
      </c>
      <c r="I47" s="4">
        <v>90.98</v>
      </c>
      <c r="J47" s="4">
        <v>0</v>
      </c>
      <c r="K47" s="4">
        <v>90.98</v>
      </c>
      <c r="L47" s="4">
        <v>2</v>
      </c>
      <c r="M47" s="4">
        <v>24.08</v>
      </c>
      <c r="N47" s="4">
        <v>0</v>
      </c>
      <c r="O47" s="4">
        <v>24.08</v>
      </c>
      <c r="Q47" s="47">
        <f>+K47*(1-E47)</f>
        <v>68.234999999999999</v>
      </c>
    </row>
    <row r="48" spans="1:17" s="1" customFormat="1">
      <c r="A48" s="1" t="s">
        <v>285</v>
      </c>
      <c r="B48" s="1" t="s">
        <v>286</v>
      </c>
      <c r="C48" s="1" t="s">
        <v>287</v>
      </c>
      <c r="D48" s="1" t="s">
        <v>26</v>
      </c>
      <c r="E48" s="53">
        <v>0.25</v>
      </c>
      <c r="F48" s="9" t="s">
        <v>63</v>
      </c>
      <c r="G48" s="1" t="s">
        <v>79</v>
      </c>
      <c r="H48" s="1" t="s">
        <v>136</v>
      </c>
      <c r="I48" s="4">
        <v>55.99</v>
      </c>
      <c r="J48" s="4">
        <v>0</v>
      </c>
      <c r="K48" s="4">
        <v>55.99</v>
      </c>
      <c r="L48" s="4">
        <v>1</v>
      </c>
      <c r="M48" s="4">
        <v>12.15</v>
      </c>
      <c r="N48" s="4">
        <v>0</v>
      </c>
      <c r="O48" s="4">
        <v>12.15</v>
      </c>
      <c r="Q48" s="47">
        <f>+K48*(1-E48)</f>
        <v>41.9925</v>
      </c>
    </row>
    <row r="49" spans="1:17" s="1" customFormat="1">
      <c r="A49" s="1" t="s">
        <v>235</v>
      </c>
      <c r="B49" s="1" t="s">
        <v>236</v>
      </c>
      <c r="C49" s="1" t="s">
        <v>237</v>
      </c>
      <c r="D49" s="1" t="s">
        <v>26</v>
      </c>
      <c r="E49" s="53">
        <v>0.25</v>
      </c>
      <c r="F49" s="9" t="s">
        <v>188</v>
      </c>
      <c r="G49" s="1" t="s">
        <v>238</v>
      </c>
      <c r="H49" s="1" t="s">
        <v>215</v>
      </c>
      <c r="I49" s="4">
        <v>0</v>
      </c>
      <c r="J49" s="4">
        <v>71.239999999999995</v>
      </c>
      <c r="K49" s="4">
        <v>-71.239999999999995</v>
      </c>
      <c r="L49" s="4">
        <v>-1</v>
      </c>
      <c r="M49" s="4">
        <v>-17.309999999999999</v>
      </c>
      <c r="N49" s="4">
        <v>0</v>
      </c>
      <c r="O49" s="4">
        <v>-17.309999999999999</v>
      </c>
      <c r="Q49" s="47">
        <f>+K49*(1-E49)</f>
        <v>-53.429999999999993</v>
      </c>
    </row>
    <row r="50" spans="1:17" s="1" customFormat="1">
      <c r="A50" s="1" t="s">
        <v>307</v>
      </c>
      <c r="B50" s="1" t="s">
        <v>308</v>
      </c>
      <c r="C50" s="1" t="s">
        <v>309</v>
      </c>
      <c r="D50" s="1" t="s">
        <v>26</v>
      </c>
      <c r="E50" s="53">
        <v>0.25</v>
      </c>
      <c r="F50" s="9" t="s">
        <v>188</v>
      </c>
      <c r="G50" s="1" t="s">
        <v>103</v>
      </c>
      <c r="H50" s="1" t="s">
        <v>33</v>
      </c>
      <c r="I50" s="4">
        <v>155.97</v>
      </c>
      <c r="J50" s="4">
        <v>0</v>
      </c>
      <c r="K50" s="4">
        <v>155.97</v>
      </c>
      <c r="L50" s="4">
        <v>3</v>
      </c>
      <c r="M50" s="4">
        <v>30.36</v>
      </c>
      <c r="N50" s="4">
        <v>10.119999999999999</v>
      </c>
      <c r="O50" s="4">
        <v>40.479999999999997</v>
      </c>
      <c r="Q50" s="47">
        <f>+K50*(1-E50)</f>
        <v>116.97749999999999</v>
      </c>
    </row>
    <row r="51" spans="1:17" s="1" customFormat="1">
      <c r="A51" s="1" t="s">
        <v>161</v>
      </c>
      <c r="B51" s="1" t="s">
        <v>162</v>
      </c>
      <c r="C51" s="1" t="s">
        <v>163</v>
      </c>
      <c r="D51" s="1" t="s">
        <v>26</v>
      </c>
      <c r="E51" s="53">
        <v>0.25</v>
      </c>
      <c r="F51" s="9" t="s">
        <v>68</v>
      </c>
      <c r="G51" s="1" t="s">
        <v>27</v>
      </c>
      <c r="H51" s="1" t="s">
        <v>136</v>
      </c>
      <c r="I51" s="4">
        <v>3626.72</v>
      </c>
      <c r="J51" s="4">
        <v>0</v>
      </c>
      <c r="K51" s="4">
        <v>3626.72</v>
      </c>
      <c r="L51" s="4">
        <v>68</v>
      </c>
      <c r="M51" s="4">
        <v>662.31</v>
      </c>
      <c r="N51" s="4">
        <v>0</v>
      </c>
      <c r="O51" s="4">
        <v>662.31</v>
      </c>
      <c r="Q51" s="47">
        <f>+K51*(1-E51)</f>
        <v>2720.04</v>
      </c>
    </row>
    <row r="52" spans="1:17" s="1" customFormat="1">
      <c r="A52" s="1" t="s">
        <v>16</v>
      </c>
      <c r="B52" s="1" t="s">
        <v>17</v>
      </c>
      <c r="C52" s="1" t="s">
        <v>18</v>
      </c>
      <c r="D52" s="1" t="s">
        <v>19</v>
      </c>
      <c r="E52" s="53">
        <v>0.15</v>
      </c>
      <c r="F52" s="9" t="s">
        <v>20</v>
      </c>
      <c r="G52" s="1" t="s">
        <v>21</v>
      </c>
      <c r="H52" s="1" t="s">
        <v>22</v>
      </c>
      <c r="I52" s="4">
        <v>22.5</v>
      </c>
      <c r="J52" s="4">
        <v>0</v>
      </c>
      <c r="K52" s="4">
        <v>22.5</v>
      </c>
      <c r="L52" s="4">
        <v>1</v>
      </c>
      <c r="M52" s="4">
        <v>0</v>
      </c>
      <c r="N52" s="4">
        <v>0</v>
      </c>
      <c r="O52" s="4">
        <v>0</v>
      </c>
      <c r="Q52" s="47">
        <f>+K52*(1-E52)</f>
        <v>19.125</v>
      </c>
    </row>
    <row r="53" spans="1:17" s="1" customFormat="1">
      <c r="A53" s="1" t="s">
        <v>206</v>
      </c>
      <c r="B53" s="1" t="s">
        <v>207</v>
      </c>
      <c r="C53" s="1" t="s">
        <v>208</v>
      </c>
      <c r="D53" s="1" t="s">
        <v>19</v>
      </c>
      <c r="E53" s="53">
        <v>0.15</v>
      </c>
      <c r="F53" s="9" t="s">
        <v>20</v>
      </c>
      <c r="G53" s="1" t="s">
        <v>21</v>
      </c>
      <c r="H53" s="1" t="s">
        <v>49</v>
      </c>
      <c r="I53" s="4">
        <v>40</v>
      </c>
      <c r="J53" s="4">
        <v>0</v>
      </c>
      <c r="K53" s="4">
        <v>40</v>
      </c>
      <c r="L53" s="4">
        <v>2</v>
      </c>
      <c r="M53" s="4">
        <v>0</v>
      </c>
      <c r="N53" s="4">
        <v>0</v>
      </c>
      <c r="O53" s="4">
        <v>0</v>
      </c>
      <c r="Q53" s="47">
        <f>+K53*(1-E53)</f>
        <v>34</v>
      </c>
    </row>
    <row r="54" spans="1:17" s="1" customFormat="1">
      <c r="A54" s="1" t="s">
        <v>274</v>
      </c>
      <c r="B54" s="1" t="s">
        <v>275</v>
      </c>
      <c r="C54" s="1" t="s">
        <v>276</v>
      </c>
      <c r="D54" s="1" t="s">
        <v>19</v>
      </c>
      <c r="E54" s="53">
        <v>0.15</v>
      </c>
      <c r="F54" s="9" t="s">
        <v>20</v>
      </c>
      <c r="G54" s="1" t="s">
        <v>21</v>
      </c>
      <c r="H54" s="1" t="s">
        <v>192</v>
      </c>
      <c r="I54" s="4">
        <v>85</v>
      </c>
      <c r="J54" s="4">
        <v>0</v>
      </c>
      <c r="K54" s="4">
        <v>85</v>
      </c>
      <c r="L54" s="4">
        <v>2</v>
      </c>
      <c r="M54" s="4">
        <v>0</v>
      </c>
      <c r="N54" s="4">
        <v>0</v>
      </c>
      <c r="O54" s="4">
        <v>0</v>
      </c>
      <c r="Q54" s="47">
        <f>+K54*(1-E54)</f>
        <v>72.25</v>
      </c>
    </row>
    <row r="55" spans="1:17" s="1" customFormat="1">
      <c r="A55" s="1" t="s">
        <v>108</v>
      </c>
      <c r="B55" s="1" t="s">
        <v>109</v>
      </c>
      <c r="C55" s="1" t="s">
        <v>110</v>
      </c>
      <c r="D55" s="1" t="s">
        <v>19</v>
      </c>
      <c r="E55" s="53">
        <v>0.15</v>
      </c>
      <c r="F55" s="9" t="s">
        <v>58</v>
      </c>
      <c r="G55" s="1" t="s">
        <v>21</v>
      </c>
      <c r="H55" s="1" t="s">
        <v>22</v>
      </c>
      <c r="I55" s="4">
        <v>22.5</v>
      </c>
      <c r="J55" s="4">
        <v>0</v>
      </c>
      <c r="K55" s="4">
        <v>22.5</v>
      </c>
      <c r="L55" s="4">
        <v>1</v>
      </c>
      <c r="M55" s="4">
        <v>0</v>
      </c>
      <c r="N55" s="4">
        <v>0</v>
      </c>
      <c r="O55" s="4">
        <v>0</v>
      </c>
      <c r="Q55" s="47">
        <f>+K55*(1-E55)</f>
        <v>19.125</v>
      </c>
    </row>
    <row r="56" spans="1:17" s="1" customFormat="1">
      <c r="A56" s="1" t="s">
        <v>129</v>
      </c>
      <c r="B56" s="1" t="s">
        <v>130</v>
      </c>
      <c r="C56" s="1" t="s">
        <v>131</v>
      </c>
      <c r="D56" s="1" t="s">
        <v>19</v>
      </c>
      <c r="E56" s="53">
        <v>0.15</v>
      </c>
      <c r="F56" s="9" t="s">
        <v>58</v>
      </c>
      <c r="G56" s="1" t="s">
        <v>21</v>
      </c>
      <c r="H56" s="1" t="s">
        <v>132</v>
      </c>
      <c r="I56" s="4">
        <v>75</v>
      </c>
      <c r="J56" s="4">
        <v>0</v>
      </c>
      <c r="K56" s="4">
        <v>75</v>
      </c>
      <c r="L56" s="4">
        <v>3</v>
      </c>
      <c r="M56" s="4">
        <v>0</v>
      </c>
      <c r="N56" s="4">
        <v>0</v>
      </c>
      <c r="O56" s="4">
        <v>0</v>
      </c>
      <c r="Q56" s="47">
        <f>+K56*(1-E56)</f>
        <v>63.75</v>
      </c>
    </row>
    <row r="57" spans="1:17" s="1" customFormat="1">
      <c r="A57" s="1" t="s">
        <v>239</v>
      </c>
      <c r="B57" s="1" t="s">
        <v>240</v>
      </c>
      <c r="C57" s="1" t="s">
        <v>241</v>
      </c>
      <c r="D57" s="1" t="s">
        <v>19</v>
      </c>
      <c r="E57" s="53">
        <v>0.15</v>
      </c>
      <c r="F57" s="9" t="s">
        <v>58</v>
      </c>
      <c r="G57" s="1" t="s">
        <v>21</v>
      </c>
      <c r="H57" s="1" t="s">
        <v>22</v>
      </c>
      <c r="I57" s="4">
        <v>67.5</v>
      </c>
      <c r="J57" s="4">
        <v>0</v>
      </c>
      <c r="K57" s="4">
        <v>67.5</v>
      </c>
      <c r="L57" s="4">
        <v>3</v>
      </c>
      <c r="M57" s="4">
        <v>0</v>
      </c>
      <c r="N57" s="4">
        <v>0</v>
      </c>
      <c r="O57" s="4">
        <v>0</v>
      </c>
      <c r="Q57" s="47">
        <f>+K57*(1-E57)</f>
        <v>57.375</v>
      </c>
    </row>
    <row r="58" spans="1:17" s="1" customFormat="1">
      <c r="A58" s="1" t="s">
        <v>288</v>
      </c>
      <c r="B58" s="1" t="s">
        <v>289</v>
      </c>
      <c r="C58" s="1" t="s">
        <v>290</v>
      </c>
      <c r="D58" s="1" t="s">
        <v>19</v>
      </c>
      <c r="E58" s="53">
        <v>0.15</v>
      </c>
      <c r="F58" s="9" t="s">
        <v>58</v>
      </c>
      <c r="G58" s="1" t="s">
        <v>21</v>
      </c>
      <c r="H58" s="1" t="s">
        <v>136</v>
      </c>
      <c r="I58" s="4">
        <v>209.98</v>
      </c>
      <c r="J58" s="4">
        <v>0</v>
      </c>
      <c r="K58" s="4">
        <v>209.98</v>
      </c>
      <c r="L58" s="4">
        <v>6</v>
      </c>
      <c r="M58" s="4">
        <v>0</v>
      </c>
      <c r="N58" s="4">
        <v>0</v>
      </c>
      <c r="O58" s="4">
        <v>0</v>
      </c>
      <c r="Q58" s="47">
        <f>+K58*(1-E58)</f>
        <v>178.48299999999998</v>
      </c>
    </row>
    <row r="59" spans="1:17" s="1" customFormat="1">
      <c r="A59" s="1" t="s">
        <v>29</v>
      </c>
      <c r="B59" s="1" t="s">
        <v>30</v>
      </c>
      <c r="C59" s="1" t="s">
        <v>31</v>
      </c>
      <c r="D59" s="1" t="s">
        <v>19</v>
      </c>
      <c r="E59" s="53">
        <v>0.15</v>
      </c>
      <c r="F59" s="9" t="s">
        <v>32</v>
      </c>
      <c r="G59" s="1" t="s">
        <v>21</v>
      </c>
      <c r="H59" s="1" t="s">
        <v>33</v>
      </c>
      <c r="I59" s="4">
        <v>30</v>
      </c>
      <c r="J59" s="4">
        <v>0</v>
      </c>
      <c r="K59" s="4">
        <v>30</v>
      </c>
      <c r="L59" s="4">
        <v>1</v>
      </c>
      <c r="M59" s="4">
        <v>0</v>
      </c>
      <c r="N59" s="4">
        <v>0</v>
      </c>
      <c r="O59" s="4">
        <v>0</v>
      </c>
      <c r="Q59" s="47">
        <f>+K59*(1-E59)</f>
        <v>25.5</v>
      </c>
    </row>
    <row r="60" spans="1:17" s="1" customFormat="1">
      <c r="A60" s="1" t="s">
        <v>202</v>
      </c>
      <c r="B60" s="1" t="s">
        <v>203</v>
      </c>
      <c r="C60" s="1" t="s">
        <v>204</v>
      </c>
      <c r="D60" s="1" t="s">
        <v>19</v>
      </c>
      <c r="E60" s="53">
        <v>0.15</v>
      </c>
      <c r="F60" s="9" t="s">
        <v>205</v>
      </c>
      <c r="G60" s="1" t="s">
        <v>21</v>
      </c>
      <c r="H60" s="1" t="s">
        <v>44</v>
      </c>
      <c r="I60" s="4">
        <v>40</v>
      </c>
      <c r="J60" s="4">
        <v>0</v>
      </c>
      <c r="K60" s="4">
        <v>40</v>
      </c>
      <c r="L60" s="4">
        <v>1</v>
      </c>
      <c r="M60" s="4">
        <v>0</v>
      </c>
      <c r="N60" s="4">
        <v>0</v>
      </c>
      <c r="O60" s="4">
        <v>0</v>
      </c>
      <c r="Q60" s="47">
        <f>+K60*(1-E60)</f>
        <v>34</v>
      </c>
    </row>
    <row r="61" spans="1:17" s="1" customFormat="1">
      <c r="A61" s="1" t="s">
        <v>147</v>
      </c>
      <c r="B61" s="1" t="s">
        <v>148</v>
      </c>
      <c r="C61" s="1" t="s">
        <v>149</v>
      </c>
      <c r="D61" s="1" t="s">
        <v>19</v>
      </c>
      <c r="E61" s="53">
        <v>0.15</v>
      </c>
      <c r="F61" s="9" t="s">
        <v>150</v>
      </c>
      <c r="G61" s="1" t="s">
        <v>21</v>
      </c>
      <c r="H61" s="1" t="s">
        <v>117</v>
      </c>
      <c r="I61" s="4">
        <v>164.98</v>
      </c>
      <c r="J61" s="4">
        <v>0</v>
      </c>
      <c r="K61" s="4">
        <v>164.98</v>
      </c>
      <c r="L61" s="4">
        <v>6</v>
      </c>
      <c r="M61" s="4">
        <v>0</v>
      </c>
      <c r="N61" s="4">
        <v>0</v>
      </c>
      <c r="O61" s="4">
        <v>0</v>
      </c>
      <c r="Q61" s="47">
        <f>+K61*(1-E61)</f>
        <v>140.23299999999998</v>
      </c>
    </row>
    <row r="62" spans="1:17" s="1" customFormat="1">
      <c r="A62" s="1" t="s">
        <v>209</v>
      </c>
      <c r="B62" s="1" t="s">
        <v>210</v>
      </c>
      <c r="C62" s="1" t="s">
        <v>211</v>
      </c>
      <c r="D62" s="1" t="s">
        <v>19</v>
      </c>
      <c r="E62" s="53">
        <v>0.15</v>
      </c>
      <c r="F62" s="9" t="s">
        <v>150</v>
      </c>
      <c r="G62" s="1" t="s">
        <v>21</v>
      </c>
      <c r="H62" s="1" t="s">
        <v>136</v>
      </c>
      <c r="I62" s="4">
        <v>244.98</v>
      </c>
      <c r="J62" s="4">
        <v>0</v>
      </c>
      <c r="K62" s="4">
        <v>244.98</v>
      </c>
      <c r="L62" s="4">
        <v>7</v>
      </c>
      <c r="M62" s="4">
        <v>0</v>
      </c>
      <c r="N62" s="4">
        <v>0</v>
      </c>
      <c r="O62" s="4">
        <v>0</v>
      </c>
      <c r="Q62" s="47">
        <f>+K62*(1-E62)</f>
        <v>208.23299999999998</v>
      </c>
    </row>
    <row r="63" spans="1:17" s="1" customFormat="1">
      <c r="A63" s="1" t="s">
        <v>216</v>
      </c>
      <c r="B63" s="1" t="s">
        <v>217</v>
      </c>
      <c r="C63" s="1" t="s">
        <v>218</v>
      </c>
      <c r="D63" s="1" t="s">
        <v>19</v>
      </c>
      <c r="E63" s="53">
        <v>0.15</v>
      </c>
      <c r="F63" s="9" t="s">
        <v>150</v>
      </c>
      <c r="G63" s="1" t="s">
        <v>21</v>
      </c>
      <c r="H63" s="1" t="s">
        <v>117</v>
      </c>
      <c r="I63" s="4">
        <v>55</v>
      </c>
      <c r="J63" s="4">
        <v>0</v>
      </c>
      <c r="K63" s="4">
        <v>55</v>
      </c>
      <c r="L63" s="4">
        <v>2</v>
      </c>
      <c r="M63" s="4">
        <v>0</v>
      </c>
      <c r="N63" s="4">
        <v>0</v>
      </c>
      <c r="O63" s="4">
        <v>0</v>
      </c>
      <c r="Q63" s="47">
        <f>+K63*(1-E63)</f>
        <v>46.75</v>
      </c>
    </row>
    <row r="64" spans="1:17" s="1" customFormat="1">
      <c r="A64" s="1" t="s">
        <v>45</v>
      </c>
      <c r="B64" s="1" t="s">
        <v>46</v>
      </c>
      <c r="C64" s="1" t="s">
        <v>47</v>
      </c>
      <c r="D64" s="1" t="s">
        <v>19</v>
      </c>
      <c r="E64" s="53">
        <v>0.15</v>
      </c>
      <c r="F64" s="9" t="s">
        <v>48</v>
      </c>
      <c r="G64" s="1" t="s">
        <v>21</v>
      </c>
      <c r="H64" s="1" t="s">
        <v>49</v>
      </c>
      <c r="I64" s="4">
        <v>20</v>
      </c>
      <c r="J64" s="4">
        <v>0</v>
      </c>
      <c r="K64" s="4">
        <v>20</v>
      </c>
      <c r="L64" s="4">
        <v>1</v>
      </c>
      <c r="M64" s="4">
        <v>0</v>
      </c>
      <c r="N64" s="4">
        <v>0</v>
      </c>
      <c r="O64" s="4">
        <v>0</v>
      </c>
      <c r="Q64" s="47">
        <f>+K64*(1-E64)</f>
        <v>17</v>
      </c>
    </row>
    <row r="65" spans="1:17" s="1" customFormat="1">
      <c r="A65" s="1" t="s">
        <v>114</v>
      </c>
      <c r="B65" s="1" t="s">
        <v>115</v>
      </c>
      <c r="C65" s="1" t="s">
        <v>116</v>
      </c>
      <c r="D65" s="1" t="s">
        <v>19</v>
      </c>
      <c r="E65" s="53">
        <v>0.15</v>
      </c>
      <c r="F65" s="9" t="s">
        <v>48</v>
      </c>
      <c r="G65" s="1" t="s">
        <v>21</v>
      </c>
      <c r="H65" s="1" t="s">
        <v>117</v>
      </c>
      <c r="I65" s="4">
        <v>109.99</v>
      </c>
      <c r="J65" s="4">
        <v>0</v>
      </c>
      <c r="K65" s="4">
        <v>109.99</v>
      </c>
      <c r="L65" s="4">
        <v>4</v>
      </c>
      <c r="M65" s="4">
        <v>0</v>
      </c>
      <c r="N65" s="4">
        <v>0</v>
      </c>
      <c r="O65" s="4">
        <v>0</v>
      </c>
      <c r="Q65" s="47">
        <f>+K65*(1-E65)</f>
        <v>93.491499999999988</v>
      </c>
    </row>
    <row r="66" spans="1:17" s="1" customFormat="1">
      <c r="A66" s="1" t="s">
        <v>182</v>
      </c>
      <c r="B66" s="1" t="s">
        <v>183</v>
      </c>
      <c r="C66" s="1" t="s">
        <v>184</v>
      </c>
      <c r="D66" s="1" t="s">
        <v>19</v>
      </c>
      <c r="E66" s="53">
        <v>0.15</v>
      </c>
      <c r="F66" s="9" t="s">
        <v>48</v>
      </c>
      <c r="G66" s="1" t="s">
        <v>21</v>
      </c>
      <c r="H66" s="1" t="s">
        <v>22</v>
      </c>
      <c r="I66" s="4">
        <v>45</v>
      </c>
      <c r="J66" s="4">
        <v>0</v>
      </c>
      <c r="K66" s="4">
        <v>45</v>
      </c>
      <c r="L66" s="4">
        <v>2</v>
      </c>
      <c r="M66" s="4">
        <v>0</v>
      </c>
      <c r="N66" s="4">
        <v>0</v>
      </c>
      <c r="O66" s="4">
        <v>0</v>
      </c>
      <c r="Q66" s="47">
        <f>+K66*(1-E66)</f>
        <v>38.25</v>
      </c>
    </row>
    <row r="67" spans="1:17" s="1" customFormat="1">
      <c r="A67" s="1" t="s">
        <v>219</v>
      </c>
      <c r="B67" s="1" t="s">
        <v>220</v>
      </c>
      <c r="C67" s="1" t="s">
        <v>221</v>
      </c>
      <c r="D67" s="1" t="s">
        <v>19</v>
      </c>
      <c r="E67" s="53">
        <v>0.15</v>
      </c>
      <c r="F67" s="9" t="s">
        <v>48</v>
      </c>
      <c r="G67" s="1" t="s">
        <v>21</v>
      </c>
      <c r="H67" s="1" t="s">
        <v>40</v>
      </c>
      <c r="I67" s="4">
        <v>15</v>
      </c>
      <c r="J67" s="4">
        <v>0</v>
      </c>
      <c r="K67" s="4">
        <v>15</v>
      </c>
      <c r="L67" s="4">
        <v>1</v>
      </c>
      <c r="M67" s="4">
        <v>0</v>
      </c>
      <c r="N67" s="4">
        <v>0</v>
      </c>
      <c r="O67" s="4">
        <v>0</v>
      </c>
      <c r="Q67" s="47">
        <f>+K67*(1-E67)</f>
        <v>12.75</v>
      </c>
    </row>
    <row r="68" spans="1:17" s="1" customFormat="1">
      <c r="A68" s="1" t="s">
        <v>255</v>
      </c>
      <c r="B68" s="1" t="s">
        <v>256</v>
      </c>
      <c r="C68" s="1" t="s">
        <v>257</v>
      </c>
      <c r="D68" s="1" t="s">
        <v>19</v>
      </c>
      <c r="E68" s="53">
        <v>0.15</v>
      </c>
      <c r="F68" s="9" t="s">
        <v>48</v>
      </c>
      <c r="G68" s="1" t="s">
        <v>21</v>
      </c>
      <c r="H68" s="1" t="s">
        <v>40</v>
      </c>
      <c r="I68" s="4">
        <v>779.75</v>
      </c>
      <c r="J68" s="4">
        <v>0</v>
      </c>
      <c r="K68" s="4">
        <v>779.75</v>
      </c>
      <c r="L68" s="4">
        <v>52</v>
      </c>
      <c r="M68" s="4">
        <v>0</v>
      </c>
      <c r="N68" s="4">
        <v>0</v>
      </c>
      <c r="O68" s="4">
        <v>0</v>
      </c>
      <c r="Q68" s="47">
        <f>+K68*(1-E68)</f>
        <v>662.78750000000002</v>
      </c>
    </row>
    <row r="69" spans="1:17" s="1" customFormat="1">
      <c r="A69" s="1" t="s">
        <v>60</v>
      </c>
      <c r="B69" s="1" t="s">
        <v>61</v>
      </c>
      <c r="C69" s="1" t="s">
        <v>62</v>
      </c>
      <c r="D69" s="1" t="s">
        <v>19</v>
      </c>
      <c r="E69" s="53">
        <v>0.15</v>
      </c>
      <c r="F69" s="9" t="s">
        <v>63</v>
      </c>
      <c r="G69" s="1" t="s">
        <v>21</v>
      </c>
      <c r="H69" s="1" t="s">
        <v>64</v>
      </c>
      <c r="I69" s="4">
        <v>239.92</v>
      </c>
      <c r="J69" s="4">
        <v>0</v>
      </c>
      <c r="K69" s="4">
        <v>239.92</v>
      </c>
      <c r="L69" s="4">
        <v>8</v>
      </c>
      <c r="M69" s="4">
        <v>0</v>
      </c>
      <c r="N69" s="4">
        <v>0</v>
      </c>
      <c r="O69" s="4">
        <v>0</v>
      </c>
      <c r="Q69" s="47">
        <f>+K69*(1-E69)</f>
        <v>203.93199999999999</v>
      </c>
    </row>
    <row r="70" spans="1:17" s="1" customFormat="1">
      <c r="A70" s="1" t="s">
        <v>69</v>
      </c>
      <c r="B70" s="1" t="s">
        <v>70</v>
      </c>
      <c r="C70" s="1" t="s">
        <v>71</v>
      </c>
      <c r="D70" s="1" t="s">
        <v>19</v>
      </c>
      <c r="E70" s="53">
        <v>0.15</v>
      </c>
      <c r="F70" s="9" t="s">
        <v>63</v>
      </c>
      <c r="G70" s="1" t="s">
        <v>21</v>
      </c>
      <c r="H70" s="1" t="s">
        <v>33</v>
      </c>
      <c r="I70" s="4">
        <v>119.98</v>
      </c>
      <c r="J70" s="4">
        <v>0</v>
      </c>
      <c r="K70" s="4">
        <v>119.98</v>
      </c>
      <c r="L70" s="4">
        <v>4</v>
      </c>
      <c r="M70" s="4">
        <v>0</v>
      </c>
      <c r="N70" s="4">
        <v>0</v>
      </c>
      <c r="O70" s="4">
        <v>0</v>
      </c>
      <c r="Q70" s="47">
        <f>+K70*(1-E70)</f>
        <v>101.983</v>
      </c>
    </row>
    <row r="71" spans="1:17" s="1" customFormat="1">
      <c r="A71" s="1" t="s">
        <v>141</v>
      </c>
      <c r="B71" s="1" t="s">
        <v>142</v>
      </c>
      <c r="C71" s="1" t="s">
        <v>143</v>
      </c>
      <c r="D71" s="1" t="s">
        <v>19</v>
      </c>
      <c r="E71" s="53">
        <v>0.15</v>
      </c>
      <c r="F71" s="9" t="s">
        <v>63</v>
      </c>
      <c r="G71" s="1" t="s">
        <v>21</v>
      </c>
      <c r="H71" s="1" t="s">
        <v>22</v>
      </c>
      <c r="I71" s="4">
        <v>45</v>
      </c>
      <c r="J71" s="4">
        <v>0</v>
      </c>
      <c r="K71" s="4">
        <v>45</v>
      </c>
      <c r="L71" s="4">
        <v>2</v>
      </c>
      <c r="M71" s="4">
        <v>0</v>
      </c>
      <c r="N71" s="4">
        <v>0</v>
      </c>
      <c r="O71" s="4">
        <v>0</v>
      </c>
      <c r="Q71" s="47">
        <f>+K71*(1-E71)</f>
        <v>38.25</v>
      </c>
    </row>
    <row r="72" spans="1:17" s="1" customFormat="1">
      <c r="A72" s="1" t="s">
        <v>164</v>
      </c>
      <c r="B72" s="1" t="s">
        <v>165</v>
      </c>
      <c r="C72" s="1" t="s">
        <v>166</v>
      </c>
      <c r="D72" s="1" t="s">
        <v>19</v>
      </c>
      <c r="E72" s="53">
        <v>0.15</v>
      </c>
      <c r="F72" s="9" t="s">
        <v>63</v>
      </c>
      <c r="G72" s="1" t="s">
        <v>21</v>
      </c>
      <c r="H72" s="1" t="s">
        <v>132</v>
      </c>
      <c r="I72" s="4">
        <v>349.95</v>
      </c>
      <c r="J72" s="4">
        <v>0</v>
      </c>
      <c r="K72" s="4">
        <v>349.95</v>
      </c>
      <c r="L72" s="4">
        <v>14</v>
      </c>
      <c r="M72" s="4">
        <v>0</v>
      </c>
      <c r="N72" s="4">
        <v>0</v>
      </c>
      <c r="O72" s="4">
        <v>0</v>
      </c>
      <c r="Q72" s="47">
        <f>+K72*(1-E72)</f>
        <v>297.45749999999998</v>
      </c>
    </row>
    <row r="73" spans="1:17" s="1" customFormat="1">
      <c r="A73" s="1" t="s">
        <v>193</v>
      </c>
      <c r="B73" s="1" t="s">
        <v>194</v>
      </c>
      <c r="C73" s="1" t="s">
        <v>195</v>
      </c>
      <c r="D73" s="1" t="s">
        <v>19</v>
      </c>
      <c r="E73" s="53">
        <v>0.15</v>
      </c>
      <c r="F73" s="9" t="s">
        <v>63</v>
      </c>
      <c r="G73" s="1" t="s">
        <v>21</v>
      </c>
      <c r="H73" s="1" t="s">
        <v>33</v>
      </c>
      <c r="I73" s="4">
        <v>419.95</v>
      </c>
      <c r="J73" s="4">
        <v>0</v>
      </c>
      <c r="K73" s="4">
        <v>419.95</v>
      </c>
      <c r="L73" s="4">
        <v>14</v>
      </c>
      <c r="M73" s="4">
        <v>0</v>
      </c>
      <c r="N73" s="4">
        <v>0</v>
      </c>
      <c r="O73" s="4">
        <v>0</v>
      </c>
      <c r="Q73" s="47">
        <f>+K73*(1-E73)</f>
        <v>356.95749999999998</v>
      </c>
    </row>
    <row r="74" spans="1:17" s="1" customFormat="1">
      <c r="A74" s="1" t="s">
        <v>225</v>
      </c>
      <c r="B74" s="1" t="s">
        <v>226</v>
      </c>
      <c r="C74" s="1" t="s">
        <v>227</v>
      </c>
      <c r="D74" s="1" t="s">
        <v>19</v>
      </c>
      <c r="E74" s="53">
        <v>0.15</v>
      </c>
      <c r="F74" s="9" t="s">
        <v>63</v>
      </c>
      <c r="G74" s="1" t="s">
        <v>21</v>
      </c>
      <c r="H74" s="1" t="s">
        <v>228</v>
      </c>
      <c r="I74" s="4">
        <v>299.88</v>
      </c>
      <c r="J74" s="4">
        <v>0</v>
      </c>
      <c r="K74" s="4">
        <v>299.88</v>
      </c>
      <c r="L74" s="4">
        <v>12</v>
      </c>
      <c r="M74" s="4">
        <v>0</v>
      </c>
      <c r="N74" s="4">
        <v>0</v>
      </c>
      <c r="O74" s="4">
        <v>0</v>
      </c>
      <c r="Q74" s="47">
        <f>+K74*(1-E74)</f>
        <v>254.898</v>
      </c>
    </row>
    <row r="75" spans="1:17" s="1" customFormat="1">
      <c r="A75" s="1" t="s">
        <v>246</v>
      </c>
      <c r="B75" s="1" t="s">
        <v>247</v>
      </c>
      <c r="C75" s="1" t="s">
        <v>248</v>
      </c>
      <c r="D75" s="1" t="s">
        <v>19</v>
      </c>
      <c r="E75" s="53">
        <v>0.15</v>
      </c>
      <c r="F75" s="9" t="s">
        <v>63</v>
      </c>
      <c r="G75" s="1" t="s">
        <v>21</v>
      </c>
      <c r="H75" s="1" t="s">
        <v>33</v>
      </c>
      <c r="I75" s="4">
        <v>149.99</v>
      </c>
      <c r="J75" s="4">
        <v>0</v>
      </c>
      <c r="K75" s="4">
        <v>149.99</v>
      </c>
      <c r="L75" s="4">
        <v>5</v>
      </c>
      <c r="M75" s="4">
        <v>0</v>
      </c>
      <c r="N75" s="4">
        <v>0</v>
      </c>
      <c r="O75" s="4">
        <v>0</v>
      </c>
      <c r="Q75" s="47">
        <f>+K75*(1-E75)</f>
        <v>127.4915</v>
      </c>
    </row>
    <row r="76" spans="1:17" s="1" customFormat="1">
      <c r="A76" s="1" t="s">
        <v>265</v>
      </c>
      <c r="B76" s="1" t="s">
        <v>266</v>
      </c>
      <c r="C76" s="1" t="s">
        <v>267</v>
      </c>
      <c r="D76" s="1" t="s">
        <v>19</v>
      </c>
      <c r="E76" s="53">
        <v>0.15</v>
      </c>
      <c r="F76" s="9" t="s">
        <v>63</v>
      </c>
      <c r="G76" s="1" t="s">
        <v>21</v>
      </c>
      <c r="H76" s="1" t="s">
        <v>132</v>
      </c>
      <c r="I76" s="4">
        <v>624.89</v>
      </c>
      <c r="J76" s="4">
        <v>0</v>
      </c>
      <c r="K76" s="4">
        <v>624.89</v>
      </c>
      <c r="L76" s="4">
        <v>25</v>
      </c>
      <c r="M76" s="4">
        <v>0</v>
      </c>
      <c r="N76" s="4">
        <v>0</v>
      </c>
      <c r="O76" s="4">
        <v>0</v>
      </c>
      <c r="Q76" s="47">
        <f>+K76*(1-E76)</f>
        <v>531.15649999999994</v>
      </c>
    </row>
    <row r="77" spans="1:17" s="1" customFormat="1">
      <c r="A77" s="1" t="s">
        <v>282</v>
      </c>
      <c r="B77" s="1" t="s">
        <v>283</v>
      </c>
      <c r="C77" s="1" t="s">
        <v>284</v>
      </c>
      <c r="D77" s="1" t="s">
        <v>19</v>
      </c>
      <c r="E77" s="53">
        <v>0.15</v>
      </c>
      <c r="F77" s="9" t="s">
        <v>63</v>
      </c>
      <c r="G77" s="1" t="s">
        <v>21</v>
      </c>
      <c r="H77" s="1" t="s">
        <v>64</v>
      </c>
      <c r="I77" s="4">
        <v>149.94999999999999</v>
      </c>
      <c r="J77" s="4">
        <v>0</v>
      </c>
      <c r="K77" s="4">
        <v>149.94999999999999</v>
      </c>
      <c r="L77" s="4">
        <v>5</v>
      </c>
      <c r="M77" s="4">
        <v>0</v>
      </c>
      <c r="N77" s="4">
        <v>0</v>
      </c>
      <c r="O77" s="4">
        <v>0</v>
      </c>
      <c r="Q77" s="47">
        <f>+K77*(1-E77)</f>
        <v>127.45749999999998</v>
      </c>
    </row>
    <row r="78" spans="1:17" s="1" customFormat="1">
      <c r="A78" s="1" t="s">
        <v>185</v>
      </c>
      <c r="B78" s="1" t="s">
        <v>186</v>
      </c>
      <c r="C78" s="1" t="s">
        <v>187</v>
      </c>
      <c r="D78" s="1" t="s">
        <v>19</v>
      </c>
      <c r="E78" s="53">
        <v>0.15</v>
      </c>
      <c r="F78" s="9" t="s">
        <v>188</v>
      </c>
      <c r="G78" s="1" t="s">
        <v>21</v>
      </c>
      <c r="H78" s="1" t="s">
        <v>33</v>
      </c>
      <c r="I78" s="4">
        <v>419.96</v>
      </c>
      <c r="J78" s="4">
        <v>0</v>
      </c>
      <c r="K78" s="4">
        <v>419.96</v>
      </c>
      <c r="L78" s="4">
        <v>14</v>
      </c>
      <c r="M78" s="4">
        <v>0</v>
      </c>
      <c r="N78" s="4">
        <v>0</v>
      </c>
      <c r="O78" s="4">
        <v>0</v>
      </c>
      <c r="Q78" s="47">
        <f>+K78*(1-E78)</f>
        <v>356.96599999999995</v>
      </c>
    </row>
    <row r="79" spans="1:17" s="1" customFormat="1">
      <c r="A79" s="1" t="s">
        <v>229</v>
      </c>
      <c r="B79" s="1" t="s">
        <v>230</v>
      </c>
      <c r="C79" s="1" t="s">
        <v>231</v>
      </c>
      <c r="D79" s="1" t="s">
        <v>19</v>
      </c>
      <c r="E79" s="53">
        <v>0.15</v>
      </c>
      <c r="F79" s="9" t="s">
        <v>188</v>
      </c>
      <c r="G79" s="1" t="s">
        <v>21</v>
      </c>
      <c r="H79" s="1" t="s">
        <v>136</v>
      </c>
      <c r="I79" s="4">
        <v>349.96</v>
      </c>
      <c r="J79" s="4">
        <v>0</v>
      </c>
      <c r="K79" s="4">
        <v>349.96</v>
      </c>
      <c r="L79" s="4">
        <v>10</v>
      </c>
      <c r="M79" s="4">
        <v>0</v>
      </c>
      <c r="N79" s="4">
        <v>0</v>
      </c>
      <c r="O79" s="4">
        <v>0</v>
      </c>
      <c r="Q79" s="47">
        <f>+K79*(1-E79)</f>
        <v>297.46599999999995</v>
      </c>
    </row>
    <row r="80" spans="1:17" s="1" customFormat="1">
      <c r="A80" s="1" t="s">
        <v>301</v>
      </c>
      <c r="B80" s="1" t="s">
        <v>302</v>
      </c>
      <c r="C80" s="1" t="s">
        <v>303</v>
      </c>
      <c r="D80" s="1" t="s">
        <v>19</v>
      </c>
      <c r="E80" s="53">
        <v>0.15</v>
      </c>
      <c r="F80" s="9" t="s">
        <v>188</v>
      </c>
      <c r="G80" s="1" t="s">
        <v>21</v>
      </c>
      <c r="H80" s="1" t="s">
        <v>49</v>
      </c>
      <c r="I80" s="4">
        <v>1319.69</v>
      </c>
      <c r="J80" s="4">
        <v>0</v>
      </c>
      <c r="K80" s="4">
        <v>1319.69</v>
      </c>
      <c r="L80" s="4">
        <v>66</v>
      </c>
      <c r="M80" s="4">
        <v>0</v>
      </c>
      <c r="N80" s="4">
        <v>0</v>
      </c>
      <c r="O80" s="4">
        <v>0</v>
      </c>
      <c r="Q80" s="47">
        <f>+K80*(1-E80)</f>
        <v>1121.7365</v>
      </c>
    </row>
    <row r="81" spans="1:17" s="1" customFormat="1">
      <c r="A81" s="1" t="s">
        <v>65</v>
      </c>
      <c r="B81" s="1" t="s">
        <v>66</v>
      </c>
      <c r="C81" s="1" t="s">
        <v>67</v>
      </c>
      <c r="D81" s="1" t="s">
        <v>19</v>
      </c>
      <c r="E81" s="53">
        <v>0.15</v>
      </c>
      <c r="F81" s="9" t="s">
        <v>68</v>
      </c>
      <c r="G81" s="1" t="s">
        <v>21</v>
      </c>
      <c r="H81" s="1" t="s">
        <v>22</v>
      </c>
      <c r="I81" s="4">
        <v>719.86</v>
      </c>
      <c r="J81" s="4">
        <v>0</v>
      </c>
      <c r="K81" s="4">
        <v>719.86</v>
      </c>
      <c r="L81" s="4">
        <v>32</v>
      </c>
      <c r="M81" s="4">
        <v>0</v>
      </c>
      <c r="N81" s="4">
        <v>0</v>
      </c>
      <c r="O81" s="4">
        <v>0</v>
      </c>
      <c r="Q81" s="47">
        <f>+K81*(1-E81)</f>
        <v>611.88099999999997</v>
      </c>
    </row>
    <row r="82" spans="1:17" s="1" customFormat="1">
      <c r="A82" s="1" t="s">
        <v>158</v>
      </c>
      <c r="B82" s="1" t="s">
        <v>159</v>
      </c>
      <c r="C82" s="1" t="s">
        <v>160</v>
      </c>
      <c r="D82" s="1" t="s">
        <v>19</v>
      </c>
      <c r="E82" s="53">
        <v>0.15</v>
      </c>
      <c r="F82" s="9" t="s">
        <v>68</v>
      </c>
      <c r="G82" s="1" t="s">
        <v>21</v>
      </c>
      <c r="H82" s="1" t="s">
        <v>132</v>
      </c>
      <c r="I82" s="4">
        <v>549.9</v>
      </c>
      <c r="J82" s="4">
        <v>0</v>
      </c>
      <c r="K82" s="4">
        <v>549.9</v>
      </c>
      <c r="L82" s="4">
        <v>22</v>
      </c>
      <c r="M82" s="4">
        <v>0</v>
      </c>
      <c r="N82" s="4">
        <v>0</v>
      </c>
      <c r="O82" s="4">
        <v>0</v>
      </c>
      <c r="Q82" s="47">
        <f>+K82*(1-E82)</f>
        <v>467.41499999999996</v>
      </c>
    </row>
    <row r="83" spans="1:17" s="1" customFormat="1">
      <c r="A83" s="1" t="s">
        <v>298</v>
      </c>
      <c r="B83" s="1" t="s">
        <v>299</v>
      </c>
      <c r="C83" s="1" t="s">
        <v>300</v>
      </c>
      <c r="D83" s="1" t="s">
        <v>19</v>
      </c>
      <c r="E83" s="53">
        <v>0.15</v>
      </c>
      <c r="F83" s="9" t="s">
        <v>68</v>
      </c>
      <c r="G83" s="1" t="s">
        <v>21</v>
      </c>
      <c r="H83" s="1" t="s">
        <v>33</v>
      </c>
      <c r="I83" s="4">
        <v>1769.72</v>
      </c>
      <c r="J83" s="4">
        <v>0</v>
      </c>
      <c r="K83" s="4">
        <v>1769.72</v>
      </c>
      <c r="L83" s="4">
        <v>59</v>
      </c>
      <c r="M83" s="4">
        <v>0</v>
      </c>
      <c r="N83" s="4">
        <v>0</v>
      </c>
      <c r="O83" s="4">
        <v>0</v>
      </c>
      <c r="Q83" s="47">
        <f>+K83*(1-E83)</f>
        <v>1504.2619999999999</v>
      </c>
    </row>
    <row r="84" spans="1:17" s="1" customFormat="1">
      <c r="A84" s="1" t="s">
        <v>80</v>
      </c>
      <c r="B84" s="1" t="s">
        <v>81</v>
      </c>
      <c r="C84" s="1" t="s">
        <v>82</v>
      </c>
      <c r="D84" s="1" t="s">
        <v>83</v>
      </c>
      <c r="E84" s="53">
        <v>0.25</v>
      </c>
      <c r="F84" s="9" t="s">
        <v>63</v>
      </c>
      <c r="G84" s="1" t="s">
        <v>54</v>
      </c>
      <c r="H84" s="1" t="s">
        <v>33</v>
      </c>
      <c r="I84" s="4">
        <v>35.99</v>
      </c>
      <c r="J84" s="4">
        <v>0</v>
      </c>
      <c r="K84" s="4">
        <v>35.99</v>
      </c>
      <c r="L84" s="4">
        <v>1</v>
      </c>
      <c r="M84" s="4">
        <v>5.7</v>
      </c>
      <c r="N84" s="4">
        <v>0</v>
      </c>
      <c r="O84" s="4">
        <v>5.7</v>
      </c>
      <c r="Q84" s="47">
        <f>+K84*(1-E84)</f>
        <v>26.9925</v>
      </c>
    </row>
    <row r="85" spans="1:17" s="1" customFormat="1">
      <c r="F85" s="9"/>
      <c r="Q85" s="38"/>
    </row>
    <row r="86" spans="1:17" s="1" customFormat="1" ht="13.5" thickBot="1">
      <c r="A86" s="5" t="s">
        <v>310</v>
      </c>
      <c r="B86" s="5"/>
      <c r="C86" s="5"/>
      <c r="D86" s="5"/>
      <c r="E86" s="5"/>
      <c r="F86" s="10"/>
      <c r="G86" s="5"/>
      <c r="H86" s="5"/>
      <c r="I86" s="6">
        <v>37221.54</v>
      </c>
      <c r="J86" s="6">
        <v>767.22</v>
      </c>
      <c r="K86" s="6">
        <v>36454.32</v>
      </c>
      <c r="L86" s="6">
        <v>992</v>
      </c>
      <c r="M86" s="6">
        <v>5120.3900000000003</v>
      </c>
      <c r="N86" s="6">
        <v>55.9</v>
      </c>
      <c r="O86" s="6">
        <v>5176.29</v>
      </c>
      <c r="Q86" s="48">
        <f>SUM(Q4:Q85)</f>
        <v>28492.041000000012</v>
      </c>
    </row>
    <row r="87" spans="1:17" s="1" customFormat="1">
      <c r="F87" s="9"/>
      <c r="Q87" s="38"/>
    </row>
  </sheetData>
  <sortState ref="A4:Q84">
    <sortCondition ref="D4:D84"/>
  </sortState>
  <conditionalFormatting sqref="F1:F1048576">
    <cfRule type="cellIs" dxfId="7" priority="1" operator="between">
      <formula>40909</formula>
      <formula>"01/31/"</formula>
    </cfRule>
    <cfRule type="cellIs" dxfId="6" priority="2" operator="between">
      <formula>40909</formula>
      <formula>40939</formula>
    </cfRule>
  </conditionalFormatting>
  <pageMargins left="0.75" right="0.75" top="1" bottom="1" header="0.5" footer="0.5"/>
  <pageSetup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99FF"/>
  </sheetPr>
  <dimension ref="A1:V95"/>
  <sheetViews>
    <sheetView zoomScale="75" zoomScaleNormal="75" workbookViewId="0"/>
  </sheetViews>
  <sheetFormatPr defaultRowHeight="12.75" outlineLevelRow="2"/>
  <cols>
    <col min="1" max="1" width="24.42578125" customWidth="1"/>
    <col min="2" max="2" width="9.5703125" customWidth="1"/>
    <col min="3" max="3" width="17.140625" customWidth="1"/>
    <col min="4" max="4" width="22.85546875" bestFit="1" customWidth="1"/>
    <col min="5" max="5" width="8.85546875" style="11" customWidth="1"/>
    <col min="6" max="6" width="5" customWidth="1"/>
    <col min="7" max="7" width="9.5703125" customWidth="1"/>
    <col min="8" max="9" width="11.42578125" customWidth="1"/>
    <col min="10" max="10" width="15.28515625" customWidth="1"/>
    <col min="11" max="11" width="9.7109375" bestFit="1" customWidth="1"/>
    <col min="12" max="13" width="9.5703125" style="46" customWidth="1"/>
    <col min="14" max="14" width="9.28515625" bestFit="1" customWidth="1"/>
    <col min="15" max="15" width="5.85546875" customWidth="1"/>
    <col min="16" max="16" width="9.28515625" style="51" bestFit="1" customWidth="1"/>
    <col min="17" max="17" width="10.85546875" bestFit="1" customWidth="1"/>
    <col min="18" max="18" width="12.140625" bestFit="1" customWidth="1"/>
    <col min="19" max="19" width="12.5703125" bestFit="1" customWidth="1"/>
    <col min="20" max="20" width="10.42578125" bestFit="1" customWidth="1"/>
    <col min="21" max="21" width="12.5703125" bestFit="1" customWidth="1"/>
  </cols>
  <sheetData>
    <row r="1" spans="1:22" s="1" customFormat="1">
      <c r="A1" s="2" t="s">
        <v>0</v>
      </c>
      <c r="B1" s="2"/>
      <c r="C1" s="2"/>
      <c r="D1" s="2"/>
      <c r="E1" s="7"/>
      <c r="F1" s="2"/>
      <c r="G1" s="2"/>
      <c r="H1" s="2" t="s">
        <v>1</v>
      </c>
      <c r="I1" s="2"/>
      <c r="J1" s="2"/>
      <c r="K1" s="2"/>
      <c r="L1" s="41"/>
      <c r="M1" s="41"/>
      <c r="P1" s="40"/>
    </row>
    <row r="2" spans="1:22" s="1" customFormat="1">
      <c r="A2" s="2"/>
      <c r="B2" s="2"/>
      <c r="C2" s="2"/>
      <c r="D2" s="2"/>
      <c r="E2" s="7"/>
      <c r="F2" s="2"/>
      <c r="G2" s="2"/>
      <c r="H2" s="2"/>
      <c r="I2" s="2"/>
      <c r="J2" s="2"/>
      <c r="K2" s="2"/>
      <c r="L2" s="41"/>
      <c r="M2" s="41"/>
      <c r="P2" s="40"/>
    </row>
    <row r="3" spans="1:22" s="1" customFormat="1" ht="42.75">
      <c r="A3" s="3" t="s">
        <v>2</v>
      </c>
      <c r="B3" s="3" t="s">
        <v>3</v>
      </c>
      <c r="C3" s="3" t="s">
        <v>4</v>
      </c>
      <c r="D3" s="3" t="s">
        <v>5</v>
      </c>
      <c r="E3" s="8" t="s">
        <v>6</v>
      </c>
      <c r="F3" s="39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42" t="s">
        <v>346</v>
      </c>
      <c r="M3" s="42" t="s">
        <v>347</v>
      </c>
      <c r="N3" s="1" t="s">
        <v>338</v>
      </c>
      <c r="O3" s="2" t="s">
        <v>339</v>
      </c>
      <c r="P3" s="40" t="s">
        <v>340</v>
      </c>
      <c r="Q3" s="40" t="s">
        <v>341</v>
      </c>
      <c r="R3" s="40" t="s">
        <v>342</v>
      </c>
      <c r="S3" s="40" t="s">
        <v>343</v>
      </c>
      <c r="T3" s="40" t="s">
        <v>344</v>
      </c>
      <c r="U3" s="1" t="s">
        <v>345</v>
      </c>
    </row>
    <row r="4" spans="1:22" s="1" customFormat="1" outlineLevel="2">
      <c r="A4" s="1" t="s">
        <v>105</v>
      </c>
      <c r="B4" s="1" t="s">
        <v>106</v>
      </c>
      <c r="C4" s="1" t="s">
        <v>107</v>
      </c>
      <c r="D4" s="1" t="s">
        <v>91</v>
      </c>
      <c r="E4" s="9" t="s">
        <v>63</v>
      </c>
      <c r="F4" s="1" t="s">
        <v>103</v>
      </c>
      <c r="G4" s="1" t="s">
        <v>28</v>
      </c>
      <c r="H4" s="4">
        <v>0</v>
      </c>
      <c r="I4" s="4">
        <v>48.74</v>
      </c>
      <c r="J4" s="4">
        <v>-48.74</v>
      </c>
      <c r="K4" s="4">
        <v>-1</v>
      </c>
      <c r="L4" s="43">
        <f>+J4/K4</f>
        <v>48.74</v>
      </c>
      <c r="M4" s="44">
        <f>1-+L4/G4</f>
        <v>0.25003846745653169</v>
      </c>
      <c r="N4" s="1">
        <f>ROUNDUP(F4/2,0)*K4</f>
        <v>-3</v>
      </c>
      <c r="P4" s="40"/>
      <c r="Q4" s="47">
        <f>+N4*0.18</f>
        <v>-0.54</v>
      </c>
      <c r="R4" s="47">
        <f>+K4*1</f>
        <v>-1</v>
      </c>
      <c r="S4" s="47">
        <f>+K4*F4*1</f>
        <v>-6</v>
      </c>
      <c r="T4" s="47">
        <f>+K4*2.25</f>
        <v>-2.25</v>
      </c>
      <c r="U4" s="48">
        <f>+T4+S4+R4+Q4</f>
        <v>-9.7899999999999991</v>
      </c>
    </row>
    <row r="5" spans="1:22" s="1" customFormat="1" outlineLevel="2">
      <c r="A5" s="1" t="s">
        <v>88</v>
      </c>
      <c r="B5" s="1" t="s">
        <v>89</v>
      </c>
      <c r="C5" s="1" t="s">
        <v>90</v>
      </c>
      <c r="D5" s="1" t="s">
        <v>91</v>
      </c>
      <c r="E5" s="9" t="s">
        <v>68</v>
      </c>
      <c r="F5" s="1" t="s">
        <v>27</v>
      </c>
      <c r="G5" s="1" t="s">
        <v>92</v>
      </c>
      <c r="H5" s="4">
        <v>2815.75</v>
      </c>
      <c r="I5" s="4">
        <v>0</v>
      </c>
      <c r="J5" s="4">
        <v>2815.75</v>
      </c>
      <c r="K5" s="4">
        <v>50</v>
      </c>
      <c r="L5" s="43">
        <f t="shared" ref="L5:L74" si="0">+J5/K5</f>
        <v>56.314999999999998</v>
      </c>
      <c r="M5" s="44">
        <f t="shared" ref="M5:M74" si="1">1-+L5/G5</f>
        <v>0.24903320442725696</v>
      </c>
      <c r="N5" s="1">
        <f t="shared" ref="N5:N74" si="2">ROUNDUP(F5/2,0)*K5</f>
        <v>200</v>
      </c>
      <c r="P5" s="40"/>
      <c r="Q5" s="47">
        <f t="shared" ref="Q5:Q6" si="3">+N5*0.18</f>
        <v>36</v>
      </c>
      <c r="R5" s="47">
        <f t="shared" ref="R5:R6" si="4">+N5*1</f>
        <v>200</v>
      </c>
      <c r="S5" s="47">
        <f t="shared" ref="S5:S6" si="5">+K5*F5*1</f>
        <v>350</v>
      </c>
      <c r="T5" s="47">
        <f t="shared" ref="T5:T6" si="6">+K5*2.25</f>
        <v>112.5</v>
      </c>
      <c r="U5" s="48">
        <f t="shared" ref="U5:U6" si="7">+T5+S5+R5+Q5</f>
        <v>698.5</v>
      </c>
    </row>
    <row r="6" spans="1:22" s="1" customFormat="1" outlineLevel="2">
      <c r="A6" s="1" t="s">
        <v>176</v>
      </c>
      <c r="B6" s="1" t="s">
        <v>177</v>
      </c>
      <c r="C6" s="1" t="s">
        <v>178</v>
      </c>
      <c r="D6" s="1" t="s">
        <v>91</v>
      </c>
      <c r="E6" s="9" t="s">
        <v>68</v>
      </c>
      <c r="F6" s="1" t="s">
        <v>103</v>
      </c>
      <c r="G6" s="1" t="s">
        <v>92</v>
      </c>
      <c r="H6" s="4">
        <v>1293.52</v>
      </c>
      <c r="I6" s="4">
        <v>0</v>
      </c>
      <c r="J6" s="4">
        <v>1293.52</v>
      </c>
      <c r="K6" s="4">
        <v>23</v>
      </c>
      <c r="L6" s="43">
        <f t="shared" si="0"/>
        <v>56.24</v>
      </c>
      <c r="M6" s="44">
        <f t="shared" si="1"/>
        <v>0.25003333777837033</v>
      </c>
      <c r="N6" s="1">
        <f t="shared" si="2"/>
        <v>69</v>
      </c>
      <c r="P6" s="40"/>
      <c r="Q6" s="47">
        <f t="shared" si="3"/>
        <v>12.42</v>
      </c>
      <c r="R6" s="47">
        <f t="shared" si="4"/>
        <v>69</v>
      </c>
      <c r="S6" s="47">
        <f t="shared" si="5"/>
        <v>138</v>
      </c>
      <c r="T6" s="47">
        <f t="shared" si="6"/>
        <v>51.75</v>
      </c>
      <c r="U6" s="48">
        <f t="shared" si="7"/>
        <v>271.17</v>
      </c>
    </row>
    <row r="7" spans="1:22" s="1" customFormat="1" outlineLevel="1">
      <c r="D7" s="38" t="s">
        <v>329</v>
      </c>
      <c r="E7" s="9"/>
      <c r="H7" s="4"/>
      <c r="I7" s="4"/>
      <c r="J7" s="4"/>
      <c r="K7" s="4"/>
      <c r="L7" s="43"/>
      <c r="M7" s="44"/>
      <c r="P7" s="40"/>
      <c r="Q7" s="47">
        <f t="shared" ref="Q7:V7" si="8">SUBTOTAL(9,Q4:Q6)</f>
        <v>47.88</v>
      </c>
      <c r="R7" s="47">
        <f t="shared" si="8"/>
        <v>268</v>
      </c>
      <c r="S7" s="47">
        <f t="shared" si="8"/>
        <v>482</v>
      </c>
      <c r="T7" s="47">
        <f t="shared" si="8"/>
        <v>162</v>
      </c>
      <c r="U7" s="48">
        <f t="shared" si="8"/>
        <v>959.88000000000011</v>
      </c>
      <c r="V7" s="1">
        <f t="shared" si="8"/>
        <v>0</v>
      </c>
    </row>
    <row r="8" spans="1:22" s="1" customFormat="1" outlineLevel="2">
      <c r="A8" s="1" t="s">
        <v>93</v>
      </c>
      <c r="B8" s="1" t="s">
        <v>94</v>
      </c>
      <c r="C8" s="1" t="s">
        <v>95</v>
      </c>
      <c r="D8" s="1" t="s">
        <v>87</v>
      </c>
      <c r="E8" s="9" t="s">
        <v>63</v>
      </c>
      <c r="F8" s="1" t="s">
        <v>21</v>
      </c>
      <c r="G8" s="1" t="s">
        <v>22</v>
      </c>
      <c r="H8" s="4">
        <v>67.489999999999995</v>
      </c>
      <c r="I8" s="4">
        <v>0</v>
      </c>
      <c r="J8" s="4">
        <v>67.489999999999995</v>
      </c>
      <c r="K8" s="4">
        <v>3</v>
      </c>
      <c r="L8" s="43">
        <f t="shared" si="0"/>
        <v>22.496666666666666</v>
      </c>
      <c r="M8" s="44">
        <f t="shared" si="1"/>
        <v>0.49996295473068098</v>
      </c>
      <c r="N8" s="1">
        <v>0</v>
      </c>
      <c r="P8" s="40"/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2" s="1" customFormat="1" outlineLevel="2">
      <c r="A9" s="1" t="s">
        <v>84</v>
      </c>
      <c r="B9" s="1" t="s">
        <v>85</v>
      </c>
      <c r="C9" s="1" t="s">
        <v>86</v>
      </c>
      <c r="D9" s="1" t="s">
        <v>87</v>
      </c>
      <c r="E9" s="9" t="s">
        <v>68</v>
      </c>
      <c r="F9" s="1" t="s">
        <v>21</v>
      </c>
      <c r="G9" s="1" t="s">
        <v>33</v>
      </c>
      <c r="H9" s="4">
        <v>779.9</v>
      </c>
      <c r="I9" s="4">
        <v>0</v>
      </c>
      <c r="J9" s="4">
        <v>779.9</v>
      </c>
      <c r="K9" s="4">
        <v>26</v>
      </c>
      <c r="L9" s="43">
        <f t="shared" si="0"/>
        <v>29.996153846153845</v>
      </c>
      <c r="M9" s="44">
        <f t="shared" si="1"/>
        <v>0.49998076602510677</v>
      </c>
      <c r="N9" s="1">
        <v>0</v>
      </c>
      <c r="P9" s="40"/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2" s="1" customFormat="1" outlineLevel="2">
      <c r="A10" s="1" t="s">
        <v>173</v>
      </c>
      <c r="B10" s="1" t="s">
        <v>174</v>
      </c>
      <c r="C10" s="1" t="s">
        <v>175</v>
      </c>
      <c r="D10" s="1" t="s">
        <v>87</v>
      </c>
      <c r="E10" s="9" t="s">
        <v>68</v>
      </c>
      <c r="F10" s="1" t="s">
        <v>21</v>
      </c>
      <c r="G10" s="1" t="s">
        <v>33</v>
      </c>
      <c r="H10" s="4">
        <v>1109.8399999999999</v>
      </c>
      <c r="I10" s="4">
        <v>0</v>
      </c>
      <c r="J10" s="4">
        <v>1109.8399999999999</v>
      </c>
      <c r="K10" s="4">
        <v>37</v>
      </c>
      <c r="L10" s="43">
        <f t="shared" si="0"/>
        <v>29.995675675675674</v>
      </c>
      <c r="M10" s="44">
        <f t="shared" si="1"/>
        <v>0.49998873686154899</v>
      </c>
      <c r="N10" s="1">
        <v>0</v>
      </c>
      <c r="P10" s="40"/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 spans="1:22" s="1" customFormat="1" outlineLevel="1">
      <c r="D11" s="38" t="s">
        <v>330</v>
      </c>
      <c r="E11" s="9"/>
      <c r="H11" s="4"/>
      <c r="I11" s="4"/>
      <c r="J11" s="4"/>
      <c r="K11" s="4"/>
      <c r="L11" s="43"/>
      <c r="M11" s="44"/>
      <c r="P11" s="40"/>
      <c r="Q11" s="1">
        <f t="shared" ref="Q11:V11" si="9">SUBTOTAL(9,Q8:Q10)</f>
        <v>0</v>
      </c>
      <c r="R11" s="1">
        <f t="shared" si="9"/>
        <v>0</v>
      </c>
      <c r="S11" s="1">
        <f t="shared" si="9"/>
        <v>0</v>
      </c>
      <c r="T11" s="1">
        <f t="shared" si="9"/>
        <v>0</v>
      </c>
      <c r="U11" s="1">
        <f t="shared" si="9"/>
        <v>0</v>
      </c>
      <c r="V11" s="1">
        <f t="shared" si="9"/>
        <v>0</v>
      </c>
    </row>
    <row r="12" spans="1:22" s="1" customFormat="1" outlineLevel="2">
      <c r="A12" s="1" t="s">
        <v>96</v>
      </c>
      <c r="B12" s="1" t="s">
        <v>97</v>
      </c>
      <c r="C12" s="1" t="s">
        <v>98</v>
      </c>
      <c r="D12" s="49" t="s">
        <v>99</v>
      </c>
      <c r="E12" s="9" t="s">
        <v>63</v>
      </c>
      <c r="F12" s="1" t="s">
        <v>54</v>
      </c>
      <c r="G12" s="1" t="s">
        <v>28</v>
      </c>
      <c r="H12" s="4">
        <v>220.96</v>
      </c>
      <c r="I12" s="4">
        <v>0</v>
      </c>
      <c r="J12" s="4">
        <v>220.96</v>
      </c>
      <c r="K12" s="4">
        <v>4</v>
      </c>
      <c r="L12" s="43">
        <f t="shared" si="0"/>
        <v>55.24</v>
      </c>
      <c r="M12" s="44">
        <f t="shared" si="1"/>
        <v>0.15002308047391899</v>
      </c>
      <c r="N12" s="1">
        <f t="shared" si="2"/>
        <v>4</v>
      </c>
      <c r="P12" s="50">
        <v>18.100000000000001</v>
      </c>
      <c r="Q12" s="47">
        <v>0</v>
      </c>
      <c r="R12" s="47">
        <v>0</v>
      </c>
      <c r="S12" s="47">
        <v>0</v>
      </c>
      <c r="T12" s="47">
        <v>0</v>
      </c>
      <c r="U12" s="48">
        <f>+P12*K12</f>
        <v>72.400000000000006</v>
      </c>
    </row>
    <row r="13" spans="1:22" s="1" customFormat="1" outlineLevel="1">
      <c r="D13" s="52" t="s">
        <v>331</v>
      </c>
      <c r="E13" s="9"/>
      <c r="H13" s="4"/>
      <c r="I13" s="4"/>
      <c r="J13" s="4"/>
      <c r="K13" s="4"/>
      <c r="L13" s="43"/>
      <c r="M13" s="44"/>
      <c r="P13" s="50"/>
      <c r="Q13" s="47">
        <f t="shared" ref="Q13:V13" si="10">SUBTOTAL(9,Q12:Q12)</f>
        <v>0</v>
      </c>
      <c r="R13" s="47">
        <f t="shared" si="10"/>
        <v>0</v>
      </c>
      <c r="S13" s="47">
        <f t="shared" si="10"/>
        <v>0</v>
      </c>
      <c r="T13" s="47">
        <f t="shared" si="10"/>
        <v>0</v>
      </c>
      <c r="U13" s="48">
        <f t="shared" si="10"/>
        <v>72.400000000000006</v>
      </c>
      <c r="V13" s="1">
        <f t="shared" si="10"/>
        <v>0</v>
      </c>
    </row>
    <row r="14" spans="1:22" s="1" customFormat="1" outlineLevel="2">
      <c r="A14" s="1" t="s">
        <v>34</v>
      </c>
      <c r="B14" s="1" t="s">
        <v>35</v>
      </c>
      <c r="C14" s="1" t="s">
        <v>36</v>
      </c>
      <c r="D14" s="1" t="s">
        <v>37</v>
      </c>
      <c r="E14" s="9" t="s">
        <v>38</v>
      </c>
      <c r="F14" s="1" t="s">
        <v>39</v>
      </c>
      <c r="G14" s="1" t="s">
        <v>40</v>
      </c>
      <c r="H14" s="4">
        <v>1673.45</v>
      </c>
      <c r="I14" s="4">
        <v>175.44</v>
      </c>
      <c r="J14" s="4">
        <v>1498.01</v>
      </c>
      <c r="K14" s="4">
        <v>107</v>
      </c>
      <c r="L14" s="43">
        <f t="shared" si="0"/>
        <v>14.000093457943926</v>
      </c>
      <c r="M14" s="44">
        <f t="shared" si="1"/>
        <v>0.53317460960507079</v>
      </c>
      <c r="N14" s="1">
        <f t="shared" si="2"/>
        <v>642</v>
      </c>
      <c r="P14" s="40"/>
      <c r="Q14" s="47">
        <f t="shared" ref="Q14:Q18" si="11">+N14*0.18</f>
        <v>115.56</v>
      </c>
      <c r="R14" s="47">
        <f>+N14*1</f>
        <v>642</v>
      </c>
      <c r="S14" s="47">
        <f t="shared" ref="S14:S18" si="12">+F14*K14*1</f>
        <v>1284</v>
      </c>
      <c r="T14" s="47">
        <f t="shared" ref="T14:T18" si="13">+K14*2.25</f>
        <v>240.75</v>
      </c>
      <c r="U14" s="48">
        <f t="shared" ref="U14:U18" si="14">+T14+S14+R14+Q14</f>
        <v>2282.31</v>
      </c>
    </row>
    <row r="15" spans="1:22" s="1" customFormat="1" outlineLevel="2">
      <c r="A15" s="1" t="s">
        <v>121</v>
      </c>
      <c r="B15" s="1" t="s">
        <v>122</v>
      </c>
      <c r="C15" s="1" t="s">
        <v>123</v>
      </c>
      <c r="D15" s="1" t="s">
        <v>37</v>
      </c>
      <c r="E15" s="9" t="s">
        <v>124</v>
      </c>
      <c r="F15" s="1" t="s">
        <v>125</v>
      </c>
      <c r="G15" s="1" t="s">
        <v>40</v>
      </c>
      <c r="H15" s="4">
        <v>328.16</v>
      </c>
      <c r="I15" s="4">
        <v>14.4</v>
      </c>
      <c r="J15" s="4">
        <v>313.76</v>
      </c>
      <c r="K15" s="4">
        <v>21</v>
      </c>
      <c r="L15" s="43">
        <f t="shared" si="0"/>
        <v>14.94095238095238</v>
      </c>
      <c r="M15" s="44">
        <f t="shared" si="1"/>
        <v>0.50180218803093091</v>
      </c>
      <c r="N15" s="1">
        <f t="shared" si="2"/>
        <v>126</v>
      </c>
      <c r="P15" s="40"/>
      <c r="Q15" s="47">
        <f t="shared" si="11"/>
        <v>22.68</v>
      </c>
      <c r="R15" s="47">
        <f t="shared" ref="R15:R18" si="15">+N15*1</f>
        <v>126</v>
      </c>
      <c r="S15" s="47">
        <f t="shared" si="12"/>
        <v>231</v>
      </c>
      <c r="T15" s="47">
        <f t="shared" si="13"/>
        <v>47.25</v>
      </c>
      <c r="U15" s="48">
        <f t="shared" si="14"/>
        <v>426.93</v>
      </c>
    </row>
    <row r="16" spans="1:22" s="1" customFormat="1" outlineLevel="2">
      <c r="A16" s="1" t="s">
        <v>252</v>
      </c>
      <c r="B16" s="1" t="s">
        <v>253</v>
      </c>
      <c r="C16" s="1" t="s">
        <v>254</v>
      </c>
      <c r="D16" s="1" t="s">
        <v>37</v>
      </c>
      <c r="E16" s="9" t="s">
        <v>124</v>
      </c>
      <c r="F16" s="1" t="s">
        <v>59</v>
      </c>
      <c r="G16" s="1" t="s">
        <v>40</v>
      </c>
      <c r="H16" s="4">
        <v>404.87</v>
      </c>
      <c r="I16" s="4">
        <v>0</v>
      </c>
      <c r="J16" s="4">
        <v>404.87</v>
      </c>
      <c r="K16" s="4">
        <v>30</v>
      </c>
      <c r="L16" s="43">
        <f t="shared" si="0"/>
        <v>13.495666666666667</v>
      </c>
      <c r="M16" s="44">
        <f t="shared" si="1"/>
        <v>0.54999444259197505</v>
      </c>
      <c r="N16" s="1">
        <f t="shared" si="2"/>
        <v>60</v>
      </c>
      <c r="P16" s="40"/>
      <c r="Q16" s="47">
        <f t="shared" si="11"/>
        <v>10.799999999999999</v>
      </c>
      <c r="R16" s="47">
        <f t="shared" si="15"/>
        <v>60</v>
      </c>
      <c r="S16" s="47">
        <f t="shared" si="12"/>
        <v>120</v>
      </c>
      <c r="T16" s="47">
        <f t="shared" si="13"/>
        <v>67.5</v>
      </c>
      <c r="U16" s="48">
        <f t="shared" si="14"/>
        <v>258.3</v>
      </c>
    </row>
    <row r="17" spans="1:22" s="1" customFormat="1" outlineLevel="2">
      <c r="A17" s="1" t="s">
        <v>75</v>
      </c>
      <c r="B17" s="1" t="s">
        <v>76</v>
      </c>
      <c r="C17" s="1" t="s">
        <v>77</v>
      </c>
      <c r="D17" s="1" t="s">
        <v>37</v>
      </c>
      <c r="E17" s="9" t="s">
        <v>78</v>
      </c>
      <c r="F17" s="1" t="s">
        <v>79</v>
      </c>
      <c r="G17" s="1" t="s">
        <v>40</v>
      </c>
      <c r="H17" s="4">
        <v>31.5</v>
      </c>
      <c r="I17" s="4">
        <v>80.98</v>
      </c>
      <c r="J17" s="4">
        <v>-49.48</v>
      </c>
      <c r="K17" s="4">
        <v>-3</v>
      </c>
      <c r="L17" s="43">
        <f t="shared" si="0"/>
        <v>16.493333333333332</v>
      </c>
      <c r="M17" s="44">
        <f t="shared" si="1"/>
        <v>0.45003890185617423</v>
      </c>
      <c r="N17" s="1">
        <f t="shared" si="2"/>
        <v>-12</v>
      </c>
      <c r="P17" s="40"/>
      <c r="Q17" s="47">
        <f t="shared" si="11"/>
        <v>-2.16</v>
      </c>
      <c r="R17" s="47">
        <f t="shared" si="15"/>
        <v>-12</v>
      </c>
      <c r="S17" s="47">
        <f t="shared" si="12"/>
        <v>-24</v>
      </c>
      <c r="T17" s="47">
        <f t="shared" si="13"/>
        <v>-6.75</v>
      </c>
      <c r="U17" s="48">
        <f t="shared" si="14"/>
        <v>-44.91</v>
      </c>
    </row>
    <row r="18" spans="1:22" s="1" customFormat="1" outlineLevel="2">
      <c r="A18" s="1" t="s">
        <v>100</v>
      </c>
      <c r="B18" s="1" t="s">
        <v>101</v>
      </c>
      <c r="C18" s="1" t="s">
        <v>102</v>
      </c>
      <c r="D18" s="1" t="s">
        <v>37</v>
      </c>
      <c r="E18" s="9" t="s">
        <v>78</v>
      </c>
      <c r="F18" s="1" t="s">
        <v>103</v>
      </c>
      <c r="G18" s="1" t="s">
        <v>104</v>
      </c>
      <c r="H18" s="4">
        <v>27</v>
      </c>
      <c r="I18" s="4">
        <v>0</v>
      </c>
      <c r="J18" s="4">
        <v>27</v>
      </c>
      <c r="K18" s="4">
        <v>3</v>
      </c>
      <c r="L18" s="43">
        <f t="shared" si="0"/>
        <v>9</v>
      </c>
      <c r="M18" s="44">
        <f t="shared" si="1"/>
        <v>0.54977488744372183</v>
      </c>
      <c r="N18" s="1">
        <f t="shared" si="2"/>
        <v>9</v>
      </c>
      <c r="P18" s="40"/>
      <c r="Q18" s="47">
        <f t="shared" si="11"/>
        <v>1.6199999999999999</v>
      </c>
      <c r="R18" s="47">
        <f t="shared" si="15"/>
        <v>9</v>
      </c>
      <c r="S18" s="47">
        <f t="shared" si="12"/>
        <v>18</v>
      </c>
      <c r="T18" s="47">
        <f t="shared" si="13"/>
        <v>6.75</v>
      </c>
      <c r="U18" s="48">
        <f t="shared" si="14"/>
        <v>35.369999999999997</v>
      </c>
    </row>
    <row r="19" spans="1:22" s="1" customFormat="1" outlineLevel="1">
      <c r="D19" s="38" t="s">
        <v>332</v>
      </c>
      <c r="E19" s="9"/>
      <c r="H19" s="4"/>
      <c r="I19" s="4"/>
      <c r="J19" s="4"/>
      <c r="K19" s="4"/>
      <c r="L19" s="43"/>
      <c r="M19" s="44"/>
      <c r="P19" s="40"/>
      <c r="Q19" s="47">
        <f t="shared" ref="Q19:V19" si="16">SUBTOTAL(9,Q14:Q18)</f>
        <v>148.50000000000003</v>
      </c>
      <c r="R19" s="47">
        <f t="shared" si="16"/>
        <v>825</v>
      </c>
      <c r="S19" s="47">
        <f t="shared" si="16"/>
        <v>1629</v>
      </c>
      <c r="T19" s="47">
        <f t="shared" si="16"/>
        <v>355.5</v>
      </c>
      <c r="U19" s="48">
        <f t="shared" si="16"/>
        <v>2958</v>
      </c>
      <c r="V19" s="1">
        <f t="shared" si="16"/>
        <v>0</v>
      </c>
    </row>
    <row r="20" spans="1:22" s="1" customFormat="1" outlineLevel="2">
      <c r="A20" s="1" t="s">
        <v>291</v>
      </c>
      <c r="B20" s="1" t="s">
        <v>292</v>
      </c>
      <c r="C20" s="1" t="s">
        <v>293</v>
      </c>
      <c r="D20" s="49" t="s">
        <v>53</v>
      </c>
      <c r="E20" s="9" t="s">
        <v>58</v>
      </c>
      <c r="F20" s="1" t="s">
        <v>54</v>
      </c>
      <c r="G20" s="1" t="s">
        <v>294</v>
      </c>
      <c r="H20" s="4">
        <v>89.99</v>
      </c>
      <c r="I20" s="4">
        <v>0</v>
      </c>
      <c r="J20" s="4">
        <v>89.99</v>
      </c>
      <c r="K20" s="4">
        <v>1</v>
      </c>
      <c r="L20" s="43">
        <f t="shared" si="0"/>
        <v>89.99</v>
      </c>
      <c r="M20" s="44">
        <f t="shared" si="1"/>
        <v>0</v>
      </c>
      <c r="N20" s="1">
        <f t="shared" si="2"/>
        <v>1</v>
      </c>
      <c r="P20" s="50">
        <v>20.100000000000001</v>
      </c>
      <c r="Q20" s="47">
        <v>0</v>
      </c>
      <c r="R20" s="47">
        <v>0</v>
      </c>
      <c r="S20" s="47">
        <v>0</v>
      </c>
      <c r="T20" s="47">
        <v>0</v>
      </c>
      <c r="U20" s="48">
        <f t="shared" ref="U20:U34" si="17">+P20*K20</f>
        <v>20.100000000000001</v>
      </c>
    </row>
    <row r="21" spans="1:22" s="1" customFormat="1" outlineLevel="2">
      <c r="A21" s="1" t="s">
        <v>295</v>
      </c>
      <c r="B21" s="1" t="s">
        <v>296</v>
      </c>
      <c r="C21" s="1" t="s">
        <v>297</v>
      </c>
      <c r="D21" s="49" t="s">
        <v>53</v>
      </c>
      <c r="E21" s="9" t="s">
        <v>205</v>
      </c>
      <c r="F21" s="1" t="s">
        <v>54</v>
      </c>
      <c r="G21" s="1" t="s">
        <v>92</v>
      </c>
      <c r="H21" s="4">
        <v>127.48</v>
      </c>
      <c r="I21" s="4">
        <v>0</v>
      </c>
      <c r="J21" s="4">
        <v>127.48</v>
      </c>
      <c r="K21" s="4">
        <v>2</v>
      </c>
      <c r="L21" s="43">
        <f t="shared" si="0"/>
        <v>63.74</v>
      </c>
      <c r="M21" s="44">
        <f t="shared" si="1"/>
        <v>0.1500200026670222</v>
      </c>
      <c r="N21" s="1">
        <f t="shared" si="2"/>
        <v>2</v>
      </c>
      <c r="P21" s="50">
        <v>18.100000000000001</v>
      </c>
      <c r="Q21" s="47">
        <v>0</v>
      </c>
      <c r="R21" s="47">
        <v>0</v>
      </c>
      <c r="S21" s="47">
        <v>0</v>
      </c>
      <c r="T21" s="47">
        <v>0</v>
      </c>
      <c r="U21" s="48">
        <f t="shared" si="17"/>
        <v>36.200000000000003</v>
      </c>
    </row>
    <row r="22" spans="1:22" s="1" customFormat="1" outlineLevel="2">
      <c r="A22" s="1" t="s">
        <v>151</v>
      </c>
      <c r="B22" s="1" t="s">
        <v>152</v>
      </c>
      <c r="C22" s="1" t="s">
        <v>153</v>
      </c>
      <c r="D22" s="49" t="s">
        <v>53</v>
      </c>
      <c r="E22" s="9" t="s">
        <v>150</v>
      </c>
      <c r="F22" s="1" t="s">
        <v>54</v>
      </c>
      <c r="G22" s="1" t="s">
        <v>28</v>
      </c>
      <c r="H22" s="4">
        <v>64.989999999999995</v>
      </c>
      <c r="I22" s="4">
        <v>0</v>
      </c>
      <c r="J22" s="4">
        <v>64.989999999999995</v>
      </c>
      <c r="K22" s="4">
        <v>1</v>
      </c>
      <c r="L22" s="43">
        <f t="shared" si="0"/>
        <v>64.989999999999995</v>
      </c>
      <c r="M22" s="44">
        <f t="shared" si="1"/>
        <v>0</v>
      </c>
      <c r="N22" s="1">
        <f t="shared" si="2"/>
        <v>1</v>
      </c>
      <c r="P22" s="50">
        <v>18.100000000000001</v>
      </c>
      <c r="Q22" s="47">
        <v>0</v>
      </c>
      <c r="R22" s="47">
        <v>0</v>
      </c>
      <c r="S22" s="47">
        <v>0</v>
      </c>
      <c r="T22" s="47">
        <v>0</v>
      </c>
      <c r="U22" s="48">
        <f t="shared" si="17"/>
        <v>18.100000000000001</v>
      </c>
    </row>
    <row r="23" spans="1:22" s="1" customFormat="1" outlineLevel="2">
      <c r="A23" s="1" t="s">
        <v>50</v>
      </c>
      <c r="B23" s="1" t="s">
        <v>51</v>
      </c>
      <c r="C23" s="1" t="s">
        <v>52</v>
      </c>
      <c r="D23" s="49" t="s">
        <v>53</v>
      </c>
      <c r="E23" s="9" t="s">
        <v>48</v>
      </c>
      <c r="F23" s="1" t="s">
        <v>54</v>
      </c>
      <c r="G23" s="1" t="s">
        <v>33</v>
      </c>
      <c r="H23" s="4">
        <v>53.99</v>
      </c>
      <c r="I23" s="4">
        <v>0</v>
      </c>
      <c r="J23" s="4">
        <v>53.99</v>
      </c>
      <c r="K23" s="4">
        <v>1</v>
      </c>
      <c r="L23" s="43">
        <f t="shared" si="0"/>
        <v>53.99</v>
      </c>
      <c r="M23" s="44">
        <f t="shared" si="1"/>
        <v>0.1000166694449075</v>
      </c>
      <c r="N23" s="1">
        <f t="shared" si="2"/>
        <v>1</v>
      </c>
      <c r="P23" s="50">
        <v>17.100000000000001</v>
      </c>
      <c r="Q23" s="47">
        <v>0</v>
      </c>
      <c r="R23" s="47">
        <v>0</v>
      </c>
      <c r="S23" s="47">
        <v>0</v>
      </c>
      <c r="T23" s="47">
        <v>0</v>
      </c>
      <c r="U23" s="48">
        <f t="shared" si="17"/>
        <v>17.100000000000001</v>
      </c>
    </row>
    <row r="24" spans="1:22" s="1" customFormat="1" outlineLevel="2">
      <c r="A24" s="1" t="s">
        <v>118</v>
      </c>
      <c r="B24" s="1" t="s">
        <v>119</v>
      </c>
      <c r="C24" s="1" t="s">
        <v>120</v>
      </c>
      <c r="D24" s="49" t="s">
        <v>53</v>
      </c>
      <c r="E24" s="9" t="s">
        <v>48</v>
      </c>
      <c r="F24" s="1" t="s">
        <v>54</v>
      </c>
      <c r="G24" s="1" t="s">
        <v>92</v>
      </c>
      <c r="H24" s="4">
        <v>142.47999999999999</v>
      </c>
      <c r="I24" s="4">
        <v>0</v>
      </c>
      <c r="J24" s="4">
        <v>142.47999999999999</v>
      </c>
      <c r="K24" s="4">
        <v>2</v>
      </c>
      <c r="L24" s="43">
        <f t="shared" si="0"/>
        <v>71.239999999999995</v>
      </c>
      <c r="M24" s="44">
        <f t="shared" si="1"/>
        <v>5.0006667555674067E-2</v>
      </c>
      <c r="N24" s="1">
        <f t="shared" si="2"/>
        <v>2</v>
      </c>
      <c r="P24" s="50">
        <v>18.100000000000001</v>
      </c>
      <c r="Q24" s="47">
        <v>0</v>
      </c>
      <c r="R24" s="47">
        <v>0</v>
      </c>
      <c r="S24" s="47">
        <v>0</v>
      </c>
      <c r="T24" s="47">
        <v>0</v>
      </c>
      <c r="U24" s="48">
        <f t="shared" si="17"/>
        <v>36.200000000000003</v>
      </c>
    </row>
    <row r="25" spans="1:22" s="1" customFormat="1" outlineLevel="2">
      <c r="A25" s="1" t="s">
        <v>258</v>
      </c>
      <c r="B25" s="1" t="s">
        <v>259</v>
      </c>
      <c r="C25" s="1" t="s">
        <v>260</v>
      </c>
      <c r="D25" s="49" t="s">
        <v>53</v>
      </c>
      <c r="E25" s="9" t="s">
        <v>48</v>
      </c>
      <c r="F25" s="1" t="s">
        <v>54</v>
      </c>
      <c r="G25" s="1" t="s">
        <v>132</v>
      </c>
      <c r="H25" s="4">
        <v>139.97</v>
      </c>
      <c r="I25" s="4">
        <v>199.95</v>
      </c>
      <c r="J25" s="4">
        <v>-59.98</v>
      </c>
      <c r="K25" s="4">
        <v>-2</v>
      </c>
      <c r="L25" s="43">
        <f t="shared" si="0"/>
        <v>29.99</v>
      </c>
      <c r="M25" s="44">
        <f t="shared" si="1"/>
        <v>0.40008001600320064</v>
      </c>
      <c r="N25" s="1">
        <f t="shared" si="2"/>
        <v>-2</v>
      </c>
      <c r="P25" s="50">
        <v>17.100000000000001</v>
      </c>
      <c r="Q25" s="47">
        <v>0</v>
      </c>
      <c r="R25" s="47">
        <v>0</v>
      </c>
      <c r="S25" s="47">
        <v>0</v>
      </c>
      <c r="T25" s="47">
        <v>0</v>
      </c>
      <c r="U25" s="48">
        <f t="shared" si="17"/>
        <v>-34.200000000000003</v>
      </c>
    </row>
    <row r="26" spans="1:22" s="1" customFormat="1" outlineLevel="2">
      <c r="A26" s="1" t="s">
        <v>72</v>
      </c>
      <c r="B26" s="1" t="s">
        <v>73</v>
      </c>
      <c r="C26" s="1" t="s">
        <v>74</v>
      </c>
      <c r="D26" s="49" t="s">
        <v>53</v>
      </c>
      <c r="E26" s="9" t="s">
        <v>63</v>
      </c>
      <c r="F26" s="1" t="s">
        <v>54</v>
      </c>
      <c r="G26" s="1" t="s">
        <v>44</v>
      </c>
      <c r="H26" s="4">
        <v>2499.62</v>
      </c>
      <c r="I26" s="4">
        <v>0</v>
      </c>
      <c r="J26" s="4">
        <v>2499.62</v>
      </c>
      <c r="K26" s="4">
        <v>38</v>
      </c>
      <c r="L26" s="43">
        <f t="shared" si="0"/>
        <v>65.779473684210529</v>
      </c>
      <c r="M26" s="44">
        <f t="shared" si="1"/>
        <v>0.1776537856705771</v>
      </c>
      <c r="N26" s="1">
        <f t="shared" si="2"/>
        <v>38</v>
      </c>
      <c r="P26" s="50">
        <v>18.099999999999998</v>
      </c>
      <c r="Q26" s="47">
        <v>0</v>
      </c>
      <c r="R26" s="47">
        <v>0</v>
      </c>
      <c r="S26" s="47">
        <v>0</v>
      </c>
      <c r="T26" s="47">
        <v>0</v>
      </c>
      <c r="U26" s="48">
        <f t="shared" si="17"/>
        <v>687.8</v>
      </c>
    </row>
    <row r="27" spans="1:22" s="1" customFormat="1" outlineLevel="2">
      <c r="A27" s="1" t="s">
        <v>144</v>
      </c>
      <c r="B27" s="1" t="s">
        <v>145</v>
      </c>
      <c r="C27" s="1" t="s">
        <v>146</v>
      </c>
      <c r="D27" s="49" t="s">
        <v>53</v>
      </c>
      <c r="E27" s="9" t="s">
        <v>63</v>
      </c>
      <c r="F27" s="1" t="s">
        <v>54</v>
      </c>
      <c r="G27" s="1" t="s">
        <v>28</v>
      </c>
      <c r="H27" s="4">
        <v>272.95</v>
      </c>
      <c r="I27" s="4">
        <v>0</v>
      </c>
      <c r="J27" s="4">
        <v>272.95</v>
      </c>
      <c r="K27" s="4">
        <v>5</v>
      </c>
      <c r="L27" s="43">
        <f t="shared" si="0"/>
        <v>54.589999999999996</v>
      </c>
      <c r="M27" s="44">
        <f t="shared" si="1"/>
        <v>0.16002461917218036</v>
      </c>
      <c r="N27" s="1">
        <f t="shared" si="2"/>
        <v>5</v>
      </c>
      <c r="P27" s="50">
        <v>17.100000000000001</v>
      </c>
      <c r="Q27" s="47">
        <v>0</v>
      </c>
      <c r="R27" s="47">
        <v>0</v>
      </c>
      <c r="S27" s="47">
        <v>0</v>
      </c>
      <c r="T27" s="47">
        <v>0</v>
      </c>
      <c r="U27" s="48">
        <f t="shared" si="17"/>
        <v>85.5</v>
      </c>
    </row>
    <row r="28" spans="1:22" s="1" customFormat="1" outlineLevel="2">
      <c r="A28" s="1" t="s">
        <v>167</v>
      </c>
      <c r="B28" s="1" t="s">
        <v>168</v>
      </c>
      <c r="C28" s="1" t="s">
        <v>169</v>
      </c>
      <c r="D28" s="49" t="s">
        <v>53</v>
      </c>
      <c r="E28" s="9" t="s">
        <v>63</v>
      </c>
      <c r="F28" s="1" t="s">
        <v>54</v>
      </c>
      <c r="G28" s="1" t="s">
        <v>136</v>
      </c>
      <c r="H28" s="4">
        <v>55.99</v>
      </c>
      <c r="I28" s="4">
        <v>0</v>
      </c>
      <c r="J28" s="4">
        <v>55.99</v>
      </c>
      <c r="K28" s="4">
        <v>1</v>
      </c>
      <c r="L28" s="43">
        <f t="shared" si="0"/>
        <v>55.99</v>
      </c>
      <c r="M28" s="44">
        <f t="shared" si="1"/>
        <v>0.20002857551078712</v>
      </c>
      <c r="N28" s="1">
        <f t="shared" si="2"/>
        <v>1</v>
      </c>
      <c r="P28" s="50">
        <v>18.100000000000001</v>
      </c>
      <c r="Q28" s="47">
        <v>0</v>
      </c>
      <c r="R28" s="47">
        <v>0</v>
      </c>
      <c r="S28" s="47">
        <v>0</v>
      </c>
      <c r="T28" s="47">
        <v>0</v>
      </c>
      <c r="U28" s="48">
        <f t="shared" si="17"/>
        <v>18.100000000000001</v>
      </c>
    </row>
    <row r="29" spans="1:22" s="1" customFormat="1" outlineLevel="2">
      <c r="A29" s="1" t="s">
        <v>196</v>
      </c>
      <c r="B29" s="1" t="s">
        <v>197</v>
      </c>
      <c r="C29" s="1" t="s">
        <v>198</v>
      </c>
      <c r="D29" s="49" t="s">
        <v>53</v>
      </c>
      <c r="E29" s="9" t="s">
        <v>63</v>
      </c>
      <c r="F29" s="1" t="s">
        <v>54</v>
      </c>
      <c r="G29" s="1" t="s">
        <v>44</v>
      </c>
      <c r="H29" s="4">
        <v>2363.64</v>
      </c>
      <c r="I29" s="4">
        <v>0</v>
      </c>
      <c r="J29" s="4">
        <v>2363.64</v>
      </c>
      <c r="K29" s="4">
        <v>36</v>
      </c>
      <c r="L29" s="43">
        <f t="shared" si="0"/>
        <v>65.656666666666666</v>
      </c>
      <c r="M29" s="44">
        <f t="shared" si="1"/>
        <v>0.17918906529982914</v>
      </c>
      <c r="N29" s="1">
        <f t="shared" si="2"/>
        <v>36</v>
      </c>
      <c r="P29" s="50">
        <v>18.100000000000001</v>
      </c>
      <c r="Q29" s="47">
        <v>0</v>
      </c>
      <c r="R29" s="47">
        <v>0</v>
      </c>
      <c r="S29" s="47">
        <v>0</v>
      </c>
      <c r="T29" s="47">
        <v>0</v>
      </c>
      <c r="U29" s="48">
        <f t="shared" si="17"/>
        <v>651.6</v>
      </c>
    </row>
    <row r="30" spans="1:22" s="1" customFormat="1" outlineLevel="2">
      <c r="A30" s="1" t="s">
        <v>249</v>
      </c>
      <c r="B30" s="1" t="s">
        <v>250</v>
      </c>
      <c r="C30" s="1" t="s">
        <v>251</v>
      </c>
      <c r="D30" s="49" t="s">
        <v>53</v>
      </c>
      <c r="E30" s="9" t="s">
        <v>63</v>
      </c>
      <c r="F30" s="1" t="s">
        <v>54</v>
      </c>
      <c r="G30" s="1" t="s">
        <v>44</v>
      </c>
      <c r="H30" s="4">
        <v>1007.85</v>
      </c>
      <c r="I30" s="4">
        <v>0</v>
      </c>
      <c r="J30" s="4">
        <v>1007.85</v>
      </c>
      <c r="K30" s="4">
        <v>15</v>
      </c>
      <c r="L30" s="43">
        <f t="shared" si="0"/>
        <v>67.19</v>
      </c>
      <c r="M30" s="44">
        <f t="shared" si="1"/>
        <v>0.16002000250031256</v>
      </c>
      <c r="N30" s="1">
        <f t="shared" si="2"/>
        <v>15</v>
      </c>
      <c r="P30" s="50">
        <v>18.100000000000001</v>
      </c>
      <c r="Q30" s="47">
        <v>0</v>
      </c>
      <c r="R30" s="47">
        <v>0</v>
      </c>
      <c r="S30" s="47">
        <v>0</v>
      </c>
      <c r="T30" s="47">
        <v>0</v>
      </c>
      <c r="U30" s="48">
        <f t="shared" si="17"/>
        <v>271.5</v>
      </c>
    </row>
    <row r="31" spans="1:22" s="1" customFormat="1" outlineLevel="2">
      <c r="A31" s="1" t="s">
        <v>268</v>
      </c>
      <c r="B31" s="1" t="s">
        <v>269</v>
      </c>
      <c r="C31" s="1" t="s">
        <v>270</v>
      </c>
      <c r="D31" s="49" t="s">
        <v>53</v>
      </c>
      <c r="E31" s="9" t="s">
        <v>63</v>
      </c>
      <c r="F31" s="1" t="s">
        <v>54</v>
      </c>
      <c r="G31" s="1" t="s">
        <v>136</v>
      </c>
      <c r="H31" s="4">
        <v>773.37</v>
      </c>
      <c r="I31" s="4">
        <v>0</v>
      </c>
      <c r="J31" s="4">
        <v>773.37</v>
      </c>
      <c r="K31" s="4">
        <v>13</v>
      </c>
      <c r="L31" s="43">
        <f t="shared" si="0"/>
        <v>59.49</v>
      </c>
      <c r="M31" s="44">
        <f t="shared" si="1"/>
        <v>0.15002143163309034</v>
      </c>
      <c r="N31" s="1">
        <f t="shared" si="2"/>
        <v>13</v>
      </c>
      <c r="P31" s="50">
        <v>17.100000000000001</v>
      </c>
      <c r="Q31" s="47">
        <v>0</v>
      </c>
      <c r="R31" s="47">
        <v>0</v>
      </c>
      <c r="S31" s="47">
        <v>0</v>
      </c>
      <c r="T31" s="47">
        <v>0</v>
      </c>
      <c r="U31" s="48">
        <f t="shared" si="17"/>
        <v>222.3</v>
      </c>
    </row>
    <row r="32" spans="1:22" s="1" customFormat="1" outlineLevel="2">
      <c r="A32" s="1" t="s">
        <v>189</v>
      </c>
      <c r="B32" s="1" t="s">
        <v>190</v>
      </c>
      <c r="C32" s="1" t="s">
        <v>191</v>
      </c>
      <c r="D32" s="49" t="s">
        <v>53</v>
      </c>
      <c r="E32" s="9" t="s">
        <v>188</v>
      </c>
      <c r="F32" s="1" t="s">
        <v>54</v>
      </c>
      <c r="G32" s="1" t="s">
        <v>192</v>
      </c>
      <c r="H32" s="4">
        <v>688.4</v>
      </c>
      <c r="I32" s="4">
        <v>0</v>
      </c>
      <c r="J32" s="4">
        <v>688.4</v>
      </c>
      <c r="K32" s="4">
        <v>10</v>
      </c>
      <c r="L32" s="43">
        <f t="shared" si="0"/>
        <v>68.84</v>
      </c>
      <c r="M32" s="44">
        <f t="shared" si="1"/>
        <v>0.19002235557124358</v>
      </c>
      <c r="N32" s="1">
        <f t="shared" si="2"/>
        <v>10</v>
      </c>
      <c r="P32" s="50">
        <v>18.100000000000001</v>
      </c>
      <c r="Q32" s="47">
        <v>0</v>
      </c>
      <c r="R32" s="47">
        <v>0</v>
      </c>
      <c r="S32" s="47">
        <v>0</v>
      </c>
      <c r="T32" s="47">
        <v>0</v>
      </c>
      <c r="U32" s="48">
        <f t="shared" si="17"/>
        <v>181</v>
      </c>
    </row>
    <row r="33" spans="1:22" s="1" customFormat="1" outlineLevel="2">
      <c r="A33" s="1" t="s">
        <v>232</v>
      </c>
      <c r="B33" s="1" t="s">
        <v>233</v>
      </c>
      <c r="C33" s="1" t="s">
        <v>234</v>
      </c>
      <c r="D33" s="49" t="s">
        <v>53</v>
      </c>
      <c r="E33" s="9" t="s">
        <v>188</v>
      </c>
      <c r="F33" s="1" t="s">
        <v>54</v>
      </c>
      <c r="G33" s="1" t="s">
        <v>215</v>
      </c>
      <c r="H33" s="4">
        <v>1187.3499999999999</v>
      </c>
      <c r="I33" s="4">
        <v>0</v>
      </c>
      <c r="J33" s="4">
        <v>1187.3499999999999</v>
      </c>
      <c r="K33" s="4">
        <v>15</v>
      </c>
      <c r="L33" s="43">
        <f t="shared" si="0"/>
        <v>79.156666666666666</v>
      </c>
      <c r="M33" s="44">
        <f t="shared" si="1"/>
        <v>0.16668421237323228</v>
      </c>
      <c r="N33" s="1">
        <f t="shared" si="2"/>
        <v>15</v>
      </c>
      <c r="P33" s="50">
        <v>20.100000000000001</v>
      </c>
      <c r="Q33" s="47">
        <v>0</v>
      </c>
      <c r="R33" s="47">
        <v>0</v>
      </c>
      <c r="S33" s="47">
        <v>0</v>
      </c>
      <c r="T33" s="47">
        <v>0</v>
      </c>
      <c r="U33" s="48">
        <f t="shared" si="17"/>
        <v>301.5</v>
      </c>
    </row>
    <row r="34" spans="1:22" s="1" customFormat="1" outlineLevel="2">
      <c r="A34" s="1" t="s">
        <v>304</v>
      </c>
      <c r="B34" s="1" t="s">
        <v>305</v>
      </c>
      <c r="C34" s="1" t="s">
        <v>306</v>
      </c>
      <c r="D34" s="49" t="s">
        <v>53</v>
      </c>
      <c r="E34" s="9" t="s">
        <v>188</v>
      </c>
      <c r="F34" s="1" t="s">
        <v>54</v>
      </c>
      <c r="G34" s="1" t="s">
        <v>28</v>
      </c>
      <c r="H34" s="4">
        <v>51.99</v>
      </c>
      <c r="I34" s="4">
        <v>0</v>
      </c>
      <c r="J34" s="4">
        <v>51.99</v>
      </c>
      <c r="K34" s="4">
        <v>1</v>
      </c>
      <c r="L34" s="43">
        <f t="shared" si="0"/>
        <v>51.99</v>
      </c>
      <c r="M34" s="44">
        <f t="shared" si="1"/>
        <v>0.20003077396522528</v>
      </c>
      <c r="N34" s="1">
        <f t="shared" si="2"/>
        <v>1</v>
      </c>
      <c r="P34" s="50">
        <v>17.100000000000001</v>
      </c>
      <c r="Q34" s="47">
        <v>0</v>
      </c>
      <c r="R34" s="47">
        <v>0</v>
      </c>
      <c r="S34" s="47">
        <v>0</v>
      </c>
      <c r="T34" s="47">
        <v>0</v>
      </c>
      <c r="U34" s="48">
        <f t="shared" si="17"/>
        <v>17.100000000000001</v>
      </c>
    </row>
    <row r="35" spans="1:22" s="1" customFormat="1" outlineLevel="1">
      <c r="D35" s="52" t="s">
        <v>333</v>
      </c>
      <c r="E35" s="9"/>
      <c r="H35" s="4"/>
      <c r="I35" s="4"/>
      <c r="J35" s="4"/>
      <c r="K35" s="4"/>
      <c r="L35" s="43"/>
      <c r="M35" s="44"/>
      <c r="P35" s="50"/>
      <c r="Q35" s="47">
        <f t="shared" ref="Q35:V35" si="18">SUBTOTAL(9,Q20:Q34)</f>
        <v>0</v>
      </c>
      <c r="R35" s="47">
        <f t="shared" si="18"/>
        <v>0</v>
      </c>
      <c r="S35" s="47">
        <f t="shared" si="18"/>
        <v>0</v>
      </c>
      <c r="T35" s="47">
        <f t="shared" si="18"/>
        <v>0</v>
      </c>
      <c r="U35" s="48">
        <f t="shared" si="18"/>
        <v>2529.9</v>
      </c>
      <c r="V35" s="1">
        <f t="shared" si="18"/>
        <v>0</v>
      </c>
    </row>
    <row r="36" spans="1:22" s="1" customFormat="1" outlineLevel="2">
      <c r="A36" s="1" t="s">
        <v>23</v>
      </c>
      <c r="B36" s="1" t="s">
        <v>24</v>
      </c>
      <c r="C36" s="1" t="s">
        <v>25</v>
      </c>
      <c r="D36" s="1" t="s">
        <v>26</v>
      </c>
      <c r="E36" s="9" t="s">
        <v>20</v>
      </c>
      <c r="F36" s="1" t="s">
        <v>27</v>
      </c>
      <c r="G36" s="1" t="s">
        <v>28</v>
      </c>
      <c r="H36" s="4">
        <v>103.98</v>
      </c>
      <c r="I36" s="4">
        <v>0</v>
      </c>
      <c r="J36" s="4">
        <v>103.98</v>
      </c>
      <c r="K36" s="4">
        <v>2</v>
      </c>
      <c r="L36" s="43">
        <f t="shared" si="0"/>
        <v>51.99</v>
      </c>
      <c r="M36" s="44">
        <f t="shared" si="1"/>
        <v>0.20003077396522528</v>
      </c>
      <c r="N36" s="1">
        <f t="shared" si="2"/>
        <v>8</v>
      </c>
      <c r="P36" s="40"/>
      <c r="Q36" s="47">
        <f t="shared" ref="Q36:Q55" si="19">+N36*0.18</f>
        <v>1.44</v>
      </c>
      <c r="R36" s="47">
        <f t="shared" ref="R36:R55" si="20">+N36*1</f>
        <v>8</v>
      </c>
      <c r="S36" s="47">
        <f t="shared" ref="S36:S55" si="21">+F36*K36*1</f>
        <v>14</v>
      </c>
      <c r="T36" s="47">
        <f t="shared" ref="T36:T55" si="22">+K36*2.25</f>
        <v>4.5</v>
      </c>
      <c r="U36" s="48">
        <f t="shared" ref="U36:U55" si="23">+T36+S36+R36+Q36</f>
        <v>27.94</v>
      </c>
    </row>
    <row r="37" spans="1:22" s="1" customFormat="1" outlineLevel="2">
      <c r="A37" s="1" t="s">
        <v>277</v>
      </c>
      <c r="B37" s="1" t="s">
        <v>278</v>
      </c>
      <c r="C37" s="1" t="s">
        <v>279</v>
      </c>
      <c r="D37" s="1" t="s">
        <v>26</v>
      </c>
      <c r="E37" s="9" t="s">
        <v>20</v>
      </c>
      <c r="F37" s="1" t="s">
        <v>280</v>
      </c>
      <c r="G37" s="1" t="s">
        <v>281</v>
      </c>
      <c r="H37" s="4">
        <v>88.79</v>
      </c>
      <c r="I37" s="4">
        <v>0</v>
      </c>
      <c r="J37" s="4">
        <v>88.79</v>
      </c>
      <c r="K37" s="4">
        <v>1</v>
      </c>
      <c r="L37" s="43">
        <f t="shared" si="0"/>
        <v>88.79</v>
      </c>
      <c r="M37" s="44">
        <f t="shared" si="1"/>
        <v>0.20001801964140908</v>
      </c>
      <c r="N37" s="1">
        <f t="shared" si="2"/>
        <v>12</v>
      </c>
      <c r="P37" s="40"/>
      <c r="Q37" s="47">
        <f t="shared" si="19"/>
        <v>2.16</v>
      </c>
      <c r="R37" s="47">
        <f t="shared" si="20"/>
        <v>12</v>
      </c>
      <c r="S37" s="47">
        <f t="shared" si="21"/>
        <v>24</v>
      </c>
      <c r="T37" s="47">
        <f t="shared" si="22"/>
        <v>2.25</v>
      </c>
      <c r="U37" s="48">
        <f t="shared" si="23"/>
        <v>40.409999999999997</v>
      </c>
    </row>
    <row r="38" spans="1:22" s="1" customFormat="1" outlineLevel="2">
      <c r="A38" s="1" t="s">
        <v>55</v>
      </c>
      <c r="B38" s="1" t="s">
        <v>56</v>
      </c>
      <c r="C38" s="1" t="s">
        <v>57</v>
      </c>
      <c r="D38" s="1" t="s">
        <v>26</v>
      </c>
      <c r="E38" s="9" t="s">
        <v>58</v>
      </c>
      <c r="F38" s="1" t="s">
        <v>59</v>
      </c>
      <c r="G38" s="1" t="s">
        <v>33</v>
      </c>
      <c r="H38" s="4">
        <v>92.98</v>
      </c>
      <c r="I38" s="4">
        <v>0</v>
      </c>
      <c r="J38" s="4">
        <v>92.98</v>
      </c>
      <c r="K38" s="4">
        <v>2</v>
      </c>
      <c r="L38" s="43">
        <f t="shared" si="0"/>
        <v>46.49</v>
      </c>
      <c r="M38" s="44">
        <f t="shared" si="1"/>
        <v>0.2250375062510418</v>
      </c>
      <c r="N38" s="1">
        <f t="shared" si="2"/>
        <v>4</v>
      </c>
      <c r="P38" s="40"/>
      <c r="Q38" s="47">
        <f t="shared" si="19"/>
        <v>0.72</v>
      </c>
      <c r="R38" s="47">
        <f t="shared" si="20"/>
        <v>4</v>
      </c>
      <c r="S38" s="47">
        <f t="shared" si="21"/>
        <v>8</v>
      </c>
      <c r="T38" s="47">
        <f t="shared" si="22"/>
        <v>4.5</v>
      </c>
      <c r="U38" s="48">
        <f t="shared" si="23"/>
        <v>17.22</v>
      </c>
    </row>
    <row r="39" spans="1:22" s="1" customFormat="1" outlineLevel="2">
      <c r="A39" s="1" t="s">
        <v>111</v>
      </c>
      <c r="B39" s="1" t="s">
        <v>112</v>
      </c>
      <c r="C39" s="1" t="s">
        <v>113</v>
      </c>
      <c r="D39" s="1" t="s">
        <v>26</v>
      </c>
      <c r="E39" s="9" t="s">
        <v>58</v>
      </c>
      <c r="F39" s="1" t="s">
        <v>27</v>
      </c>
      <c r="G39" s="1" t="s">
        <v>28</v>
      </c>
      <c r="H39" s="4">
        <v>432.17</v>
      </c>
      <c r="I39" s="4">
        <v>0</v>
      </c>
      <c r="J39" s="4">
        <v>432.17</v>
      </c>
      <c r="K39" s="4">
        <v>9</v>
      </c>
      <c r="L39" s="43">
        <f t="shared" si="0"/>
        <v>48.018888888888888</v>
      </c>
      <c r="M39" s="44">
        <f t="shared" si="1"/>
        <v>0.26113419158503015</v>
      </c>
      <c r="N39" s="1">
        <f t="shared" si="2"/>
        <v>36</v>
      </c>
      <c r="P39" s="40"/>
      <c r="Q39" s="47">
        <f t="shared" si="19"/>
        <v>6.4799999999999995</v>
      </c>
      <c r="R39" s="47">
        <f t="shared" si="20"/>
        <v>36</v>
      </c>
      <c r="S39" s="47">
        <f t="shared" si="21"/>
        <v>63</v>
      </c>
      <c r="T39" s="47">
        <f t="shared" si="22"/>
        <v>20.25</v>
      </c>
      <c r="U39" s="48">
        <f t="shared" si="23"/>
        <v>125.73</v>
      </c>
    </row>
    <row r="40" spans="1:22" s="1" customFormat="1" outlineLevel="2">
      <c r="A40" s="1" t="s">
        <v>133</v>
      </c>
      <c r="B40" s="1" t="s">
        <v>134</v>
      </c>
      <c r="C40" s="1" t="s">
        <v>135</v>
      </c>
      <c r="D40" s="1" t="s">
        <v>26</v>
      </c>
      <c r="E40" s="9" t="s">
        <v>58</v>
      </c>
      <c r="F40" s="1" t="s">
        <v>79</v>
      </c>
      <c r="G40" s="1" t="s">
        <v>136</v>
      </c>
      <c r="H40" s="4">
        <v>55.99</v>
      </c>
      <c r="I40" s="4">
        <v>0</v>
      </c>
      <c r="J40" s="4">
        <v>55.99</v>
      </c>
      <c r="K40" s="4">
        <v>1</v>
      </c>
      <c r="L40" s="43">
        <f t="shared" si="0"/>
        <v>55.99</v>
      </c>
      <c r="M40" s="44">
        <f t="shared" si="1"/>
        <v>0.20002857551078712</v>
      </c>
      <c r="N40" s="1">
        <f t="shared" si="2"/>
        <v>4</v>
      </c>
      <c r="P40" s="40"/>
      <c r="Q40" s="47">
        <f t="shared" si="19"/>
        <v>0.72</v>
      </c>
      <c r="R40" s="47">
        <f t="shared" si="20"/>
        <v>4</v>
      </c>
      <c r="S40" s="47">
        <f t="shared" si="21"/>
        <v>8</v>
      </c>
      <c r="T40" s="47">
        <f t="shared" si="22"/>
        <v>2.25</v>
      </c>
      <c r="U40" s="48">
        <f t="shared" si="23"/>
        <v>14.97</v>
      </c>
    </row>
    <row r="41" spans="1:22" s="1" customFormat="1" outlineLevel="2">
      <c r="A41" s="1" t="s">
        <v>41</v>
      </c>
      <c r="B41" s="1" t="s">
        <v>42</v>
      </c>
      <c r="C41" s="1" t="s">
        <v>43</v>
      </c>
      <c r="D41" s="1" t="s">
        <v>26</v>
      </c>
      <c r="E41" s="9" t="s">
        <v>32</v>
      </c>
      <c r="F41" s="1" t="s">
        <v>39</v>
      </c>
      <c r="G41" s="1" t="s">
        <v>44</v>
      </c>
      <c r="H41" s="4">
        <v>55.99</v>
      </c>
      <c r="I41" s="4">
        <v>0</v>
      </c>
      <c r="J41" s="4">
        <v>55.99</v>
      </c>
      <c r="K41" s="4">
        <v>1</v>
      </c>
      <c r="L41" s="43">
        <f t="shared" si="0"/>
        <v>55.99</v>
      </c>
      <c r="M41" s="44">
        <f t="shared" si="1"/>
        <v>0.30003750468808599</v>
      </c>
      <c r="N41" s="1">
        <f t="shared" si="2"/>
        <v>6</v>
      </c>
      <c r="P41" s="40"/>
      <c r="Q41" s="47">
        <f t="shared" si="19"/>
        <v>1.08</v>
      </c>
      <c r="R41" s="47">
        <f t="shared" si="20"/>
        <v>6</v>
      </c>
      <c r="S41" s="47">
        <f t="shared" si="21"/>
        <v>12</v>
      </c>
      <c r="T41" s="47">
        <f t="shared" si="22"/>
        <v>2.25</v>
      </c>
      <c r="U41" s="48">
        <f t="shared" si="23"/>
        <v>21.33</v>
      </c>
    </row>
    <row r="42" spans="1:22" s="1" customFormat="1" outlineLevel="2">
      <c r="A42" s="1" t="s">
        <v>137</v>
      </c>
      <c r="B42" s="1" t="s">
        <v>138</v>
      </c>
      <c r="C42" s="1" t="s">
        <v>139</v>
      </c>
      <c r="D42" s="1" t="s">
        <v>26</v>
      </c>
      <c r="E42" s="9" t="s">
        <v>32</v>
      </c>
      <c r="F42" s="1" t="s">
        <v>140</v>
      </c>
      <c r="G42" s="1" t="s">
        <v>44</v>
      </c>
      <c r="H42" s="4">
        <v>395.94</v>
      </c>
      <c r="I42" s="4">
        <v>0</v>
      </c>
      <c r="J42" s="4">
        <v>395.94</v>
      </c>
      <c r="K42" s="4">
        <v>6</v>
      </c>
      <c r="L42" s="43">
        <f t="shared" si="0"/>
        <v>65.989999999999995</v>
      </c>
      <c r="M42" s="44">
        <f t="shared" si="1"/>
        <v>0.17502187773471689</v>
      </c>
      <c r="N42" s="1">
        <f t="shared" si="2"/>
        <v>30</v>
      </c>
      <c r="P42" s="40"/>
      <c r="Q42" s="47">
        <f t="shared" si="19"/>
        <v>5.3999999999999995</v>
      </c>
      <c r="R42" s="47">
        <f t="shared" si="20"/>
        <v>30</v>
      </c>
      <c r="S42" s="47">
        <f t="shared" si="21"/>
        <v>54</v>
      </c>
      <c r="T42" s="47">
        <f t="shared" si="22"/>
        <v>13.5</v>
      </c>
      <c r="U42" s="48">
        <f t="shared" si="23"/>
        <v>102.9</v>
      </c>
    </row>
    <row r="43" spans="1:22" s="1" customFormat="1" outlineLevel="2">
      <c r="A43" s="1" t="s">
        <v>154</v>
      </c>
      <c r="B43" s="1" t="s">
        <v>155</v>
      </c>
      <c r="C43" s="1" t="s">
        <v>156</v>
      </c>
      <c r="D43" s="1" t="s">
        <v>26</v>
      </c>
      <c r="E43" s="9" t="s">
        <v>150</v>
      </c>
      <c r="F43" s="1" t="s">
        <v>157</v>
      </c>
      <c r="G43" s="1" t="s">
        <v>28</v>
      </c>
      <c r="H43" s="4">
        <v>263.2</v>
      </c>
      <c r="I43" s="4">
        <v>0</v>
      </c>
      <c r="J43" s="4">
        <v>263.2</v>
      </c>
      <c r="K43" s="4">
        <v>5</v>
      </c>
      <c r="L43" s="43">
        <f t="shared" si="0"/>
        <v>52.64</v>
      </c>
      <c r="M43" s="44">
        <f t="shared" si="1"/>
        <v>0.19002923526696403</v>
      </c>
      <c r="N43" s="1">
        <f t="shared" si="2"/>
        <v>25</v>
      </c>
      <c r="P43" s="40"/>
      <c r="Q43" s="47">
        <f t="shared" si="19"/>
        <v>4.5</v>
      </c>
      <c r="R43" s="47">
        <f t="shared" si="20"/>
        <v>25</v>
      </c>
      <c r="S43" s="47">
        <f t="shared" si="21"/>
        <v>50</v>
      </c>
      <c r="T43" s="47">
        <f t="shared" si="22"/>
        <v>11.25</v>
      </c>
      <c r="U43" s="48">
        <f t="shared" si="23"/>
        <v>90.75</v>
      </c>
    </row>
    <row r="44" spans="1:22" s="1" customFormat="1" outlineLevel="2">
      <c r="A44" s="1" t="s">
        <v>212</v>
      </c>
      <c r="B44" s="1" t="s">
        <v>213</v>
      </c>
      <c r="C44" s="1" t="s">
        <v>214</v>
      </c>
      <c r="D44" s="1" t="s">
        <v>26</v>
      </c>
      <c r="E44" s="9" t="s">
        <v>150</v>
      </c>
      <c r="F44" s="1" t="s">
        <v>39</v>
      </c>
      <c r="G44" s="1" t="s">
        <v>215</v>
      </c>
      <c r="H44" s="4">
        <v>1548.3</v>
      </c>
      <c r="I44" s="4">
        <v>0</v>
      </c>
      <c r="J44" s="4">
        <v>1548.3</v>
      </c>
      <c r="K44" s="4">
        <v>20</v>
      </c>
      <c r="L44" s="43">
        <f t="shared" si="0"/>
        <v>77.414999999999992</v>
      </c>
      <c r="M44" s="44">
        <f t="shared" si="1"/>
        <v>0.1850194757342879</v>
      </c>
      <c r="N44" s="1">
        <f t="shared" si="2"/>
        <v>120</v>
      </c>
      <c r="P44" s="40"/>
      <c r="Q44" s="47">
        <f t="shared" si="19"/>
        <v>21.599999999999998</v>
      </c>
      <c r="R44" s="47">
        <f t="shared" si="20"/>
        <v>120</v>
      </c>
      <c r="S44" s="47">
        <f t="shared" si="21"/>
        <v>240</v>
      </c>
      <c r="T44" s="47">
        <f t="shared" si="22"/>
        <v>45</v>
      </c>
      <c r="U44" s="48">
        <f t="shared" si="23"/>
        <v>426.6</v>
      </c>
    </row>
    <row r="45" spans="1:22" s="1" customFormat="1" outlineLevel="2">
      <c r="A45" s="1" t="s">
        <v>126</v>
      </c>
      <c r="B45" s="1" t="s">
        <v>127</v>
      </c>
      <c r="C45" s="1" t="s">
        <v>128</v>
      </c>
      <c r="D45" s="1" t="s">
        <v>26</v>
      </c>
      <c r="E45" s="9" t="s">
        <v>48</v>
      </c>
      <c r="F45" s="1" t="s">
        <v>125</v>
      </c>
      <c r="G45" s="1" t="s">
        <v>92</v>
      </c>
      <c r="H45" s="4">
        <v>127.48</v>
      </c>
      <c r="I45" s="4">
        <v>0</v>
      </c>
      <c r="J45" s="4">
        <v>127.48</v>
      </c>
      <c r="K45" s="4">
        <v>2</v>
      </c>
      <c r="L45" s="43">
        <f t="shared" si="0"/>
        <v>63.74</v>
      </c>
      <c r="M45" s="44">
        <f t="shared" si="1"/>
        <v>0.1500200026670222</v>
      </c>
      <c r="N45" s="1">
        <f t="shared" si="2"/>
        <v>12</v>
      </c>
      <c r="P45" s="40"/>
      <c r="Q45" s="47">
        <f t="shared" si="19"/>
        <v>2.16</v>
      </c>
      <c r="R45" s="47">
        <f t="shared" si="20"/>
        <v>12</v>
      </c>
      <c r="S45" s="47">
        <f t="shared" si="21"/>
        <v>22</v>
      </c>
      <c r="T45" s="47">
        <f t="shared" si="22"/>
        <v>4.5</v>
      </c>
      <c r="U45" s="48">
        <f t="shared" si="23"/>
        <v>40.659999999999997</v>
      </c>
    </row>
    <row r="46" spans="1:22" s="1" customFormat="1" outlineLevel="2">
      <c r="A46" s="1" t="s">
        <v>179</v>
      </c>
      <c r="B46" s="1" t="s">
        <v>180</v>
      </c>
      <c r="C46" s="1" t="s">
        <v>181</v>
      </c>
      <c r="D46" s="1" t="s">
        <v>26</v>
      </c>
      <c r="E46" s="9" t="s">
        <v>48</v>
      </c>
      <c r="F46" s="1" t="s">
        <v>140</v>
      </c>
      <c r="G46" s="1" t="s">
        <v>28</v>
      </c>
      <c r="H46" s="4">
        <v>211.2</v>
      </c>
      <c r="I46" s="4">
        <v>0</v>
      </c>
      <c r="J46" s="4">
        <v>211.2</v>
      </c>
      <c r="K46" s="4">
        <v>5</v>
      </c>
      <c r="L46" s="43">
        <f t="shared" si="0"/>
        <v>42.239999999999995</v>
      </c>
      <c r="M46" s="44">
        <f t="shared" si="1"/>
        <v>0.3500538544391445</v>
      </c>
      <c r="N46" s="1">
        <f t="shared" si="2"/>
        <v>25</v>
      </c>
      <c r="P46" s="40"/>
      <c r="Q46" s="47">
        <f t="shared" si="19"/>
        <v>4.5</v>
      </c>
      <c r="R46" s="47">
        <f t="shared" si="20"/>
        <v>25</v>
      </c>
      <c r="S46" s="47">
        <f t="shared" si="21"/>
        <v>45</v>
      </c>
      <c r="T46" s="47">
        <f t="shared" si="22"/>
        <v>11.25</v>
      </c>
      <c r="U46" s="48">
        <f t="shared" si="23"/>
        <v>85.75</v>
      </c>
    </row>
    <row r="47" spans="1:22" s="1" customFormat="1" outlineLevel="2">
      <c r="A47" s="1" t="s">
        <v>222</v>
      </c>
      <c r="B47" s="1" t="s">
        <v>223</v>
      </c>
      <c r="C47" s="1" t="s">
        <v>224</v>
      </c>
      <c r="D47" s="1" t="s">
        <v>26</v>
      </c>
      <c r="E47" s="9" t="s">
        <v>48</v>
      </c>
      <c r="F47" s="1" t="s">
        <v>59</v>
      </c>
      <c r="G47" s="1" t="s">
        <v>132</v>
      </c>
      <c r="H47" s="4">
        <v>34.99</v>
      </c>
      <c r="I47" s="4">
        <v>0</v>
      </c>
      <c r="J47" s="4">
        <v>34.99</v>
      </c>
      <c r="K47" s="4">
        <v>1</v>
      </c>
      <c r="L47" s="43">
        <f t="shared" si="0"/>
        <v>34.99</v>
      </c>
      <c r="M47" s="44">
        <f t="shared" si="1"/>
        <v>0.30006001200240051</v>
      </c>
      <c r="N47" s="1">
        <f t="shared" si="2"/>
        <v>2</v>
      </c>
      <c r="P47" s="40"/>
      <c r="Q47" s="47">
        <f t="shared" si="19"/>
        <v>0.36</v>
      </c>
      <c r="R47" s="47">
        <f t="shared" si="20"/>
        <v>2</v>
      </c>
      <c r="S47" s="47">
        <f t="shared" si="21"/>
        <v>4</v>
      </c>
      <c r="T47" s="47">
        <f t="shared" si="22"/>
        <v>2.25</v>
      </c>
      <c r="U47" s="48">
        <f t="shared" si="23"/>
        <v>8.61</v>
      </c>
    </row>
    <row r="48" spans="1:22" s="1" customFormat="1" outlineLevel="2">
      <c r="A48" s="1" t="s">
        <v>242</v>
      </c>
      <c r="B48" s="1" t="s">
        <v>243</v>
      </c>
      <c r="C48" s="1" t="s">
        <v>244</v>
      </c>
      <c r="D48" s="1" t="s">
        <v>26</v>
      </c>
      <c r="E48" s="9" t="s">
        <v>48</v>
      </c>
      <c r="F48" s="1" t="s">
        <v>245</v>
      </c>
      <c r="G48" s="1" t="s">
        <v>192</v>
      </c>
      <c r="H48" s="4">
        <v>84.99</v>
      </c>
      <c r="I48" s="4">
        <v>0</v>
      </c>
      <c r="J48" s="4">
        <v>84.99</v>
      </c>
      <c r="K48" s="4">
        <v>1</v>
      </c>
      <c r="L48" s="43">
        <f t="shared" si="0"/>
        <v>84.99</v>
      </c>
      <c r="M48" s="44">
        <f t="shared" si="1"/>
        <v>0</v>
      </c>
      <c r="N48" s="1">
        <f t="shared" si="2"/>
        <v>7</v>
      </c>
      <c r="P48" s="40"/>
      <c r="Q48" s="47">
        <f t="shared" si="19"/>
        <v>1.26</v>
      </c>
      <c r="R48" s="47">
        <f t="shared" si="20"/>
        <v>7</v>
      </c>
      <c r="S48" s="47">
        <f t="shared" si="21"/>
        <v>13</v>
      </c>
      <c r="T48" s="47">
        <f t="shared" si="22"/>
        <v>2.25</v>
      </c>
      <c r="U48" s="48">
        <f t="shared" si="23"/>
        <v>23.51</v>
      </c>
    </row>
    <row r="49" spans="1:22" s="1" customFormat="1" outlineLevel="2">
      <c r="A49" s="1" t="s">
        <v>261</v>
      </c>
      <c r="B49" s="1" t="s">
        <v>262</v>
      </c>
      <c r="C49" s="1" t="s">
        <v>263</v>
      </c>
      <c r="D49" s="1" t="s">
        <v>26</v>
      </c>
      <c r="E49" s="9" t="s">
        <v>48</v>
      </c>
      <c r="F49" s="1" t="s">
        <v>264</v>
      </c>
      <c r="G49" s="1" t="s">
        <v>49</v>
      </c>
      <c r="H49" s="4">
        <v>375.89</v>
      </c>
      <c r="I49" s="4">
        <v>0</v>
      </c>
      <c r="J49" s="4">
        <v>375.89</v>
      </c>
      <c r="K49" s="4">
        <v>11</v>
      </c>
      <c r="L49" s="43">
        <f t="shared" si="0"/>
        <v>34.171818181818182</v>
      </c>
      <c r="M49" s="44">
        <f t="shared" si="1"/>
        <v>0.14549091818409154</v>
      </c>
      <c r="N49" s="1">
        <f t="shared" si="2"/>
        <v>22</v>
      </c>
      <c r="P49" s="40"/>
      <c r="Q49" s="47">
        <f t="shared" si="19"/>
        <v>3.96</v>
      </c>
      <c r="R49" s="47">
        <f t="shared" si="20"/>
        <v>22</v>
      </c>
      <c r="S49" s="47">
        <f t="shared" si="21"/>
        <v>33</v>
      </c>
      <c r="T49" s="47">
        <f t="shared" si="22"/>
        <v>24.75</v>
      </c>
      <c r="U49" s="48">
        <f t="shared" si="23"/>
        <v>83.71</v>
      </c>
    </row>
    <row r="50" spans="1:22" s="1" customFormat="1" outlineLevel="2">
      <c r="A50" s="1" t="s">
        <v>170</v>
      </c>
      <c r="B50" s="1" t="s">
        <v>171</v>
      </c>
      <c r="C50" s="1" t="s">
        <v>172</v>
      </c>
      <c r="D50" s="1" t="s">
        <v>26</v>
      </c>
      <c r="E50" s="9" t="s">
        <v>63</v>
      </c>
      <c r="F50" s="1" t="s">
        <v>79</v>
      </c>
      <c r="G50" s="1" t="s">
        <v>136</v>
      </c>
      <c r="H50" s="4">
        <v>643.86</v>
      </c>
      <c r="I50" s="4">
        <v>52.49</v>
      </c>
      <c r="J50" s="4">
        <v>591.37</v>
      </c>
      <c r="K50" s="4">
        <v>13</v>
      </c>
      <c r="L50" s="43">
        <f t="shared" si="0"/>
        <v>45.49</v>
      </c>
      <c r="M50" s="44">
        <f t="shared" si="1"/>
        <v>0.35005000714387757</v>
      </c>
      <c r="N50" s="1">
        <f t="shared" si="2"/>
        <v>52</v>
      </c>
      <c r="P50" s="40"/>
      <c r="Q50" s="47">
        <f t="shared" si="19"/>
        <v>9.36</v>
      </c>
      <c r="R50" s="47">
        <f t="shared" si="20"/>
        <v>52</v>
      </c>
      <c r="S50" s="47">
        <f t="shared" si="21"/>
        <v>104</v>
      </c>
      <c r="T50" s="47">
        <f t="shared" si="22"/>
        <v>29.25</v>
      </c>
      <c r="U50" s="48">
        <f t="shared" si="23"/>
        <v>194.61</v>
      </c>
    </row>
    <row r="51" spans="1:22" s="1" customFormat="1" outlineLevel="2">
      <c r="A51" s="1" t="s">
        <v>199</v>
      </c>
      <c r="B51" s="1" t="s">
        <v>200</v>
      </c>
      <c r="C51" s="1" t="s">
        <v>201</v>
      </c>
      <c r="D51" s="1" t="s">
        <v>26</v>
      </c>
      <c r="E51" s="9" t="s">
        <v>63</v>
      </c>
      <c r="F51" s="1" t="s">
        <v>157</v>
      </c>
      <c r="G51" s="1" t="s">
        <v>44</v>
      </c>
      <c r="H51" s="4">
        <v>911.86</v>
      </c>
      <c r="I51" s="4">
        <v>123.98</v>
      </c>
      <c r="J51" s="4">
        <v>787.88</v>
      </c>
      <c r="K51" s="4">
        <v>12</v>
      </c>
      <c r="L51" s="43">
        <f t="shared" si="0"/>
        <v>65.656666666666666</v>
      </c>
      <c r="M51" s="44">
        <f t="shared" si="1"/>
        <v>0.17918906529982914</v>
      </c>
      <c r="N51" s="1">
        <f t="shared" si="2"/>
        <v>60</v>
      </c>
      <c r="P51" s="40"/>
      <c r="Q51" s="47">
        <f t="shared" si="19"/>
        <v>10.799999999999999</v>
      </c>
      <c r="R51" s="47">
        <f t="shared" si="20"/>
        <v>60</v>
      </c>
      <c r="S51" s="47">
        <f t="shared" si="21"/>
        <v>120</v>
      </c>
      <c r="T51" s="47">
        <f t="shared" si="22"/>
        <v>27</v>
      </c>
      <c r="U51" s="48">
        <f t="shared" si="23"/>
        <v>217.8</v>
      </c>
    </row>
    <row r="52" spans="1:22" s="1" customFormat="1" outlineLevel="2">
      <c r="A52" s="1" t="s">
        <v>271</v>
      </c>
      <c r="B52" s="1" t="s">
        <v>272</v>
      </c>
      <c r="C52" s="1" t="s">
        <v>273</v>
      </c>
      <c r="D52" s="1" t="s">
        <v>26</v>
      </c>
      <c r="E52" s="9" t="s">
        <v>63</v>
      </c>
      <c r="F52" s="1" t="s">
        <v>103</v>
      </c>
      <c r="G52" s="1" t="s">
        <v>136</v>
      </c>
      <c r="H52" s="4">
        <v>90.98</v>
      </c>
      <c r="I52" s="4">
        <v>0</v>
      </c>
      <c r="J52" s="4">
        <v>90.98</v>
      </c>
      <c r="K52" s="4">
        <v>2</v>
      </c>
      <c r="L52" s="43">
        <f t="shared" si="0"/>
        <v>45.49</v>
      </c>
      <c r="M52" s="44">
        <f t="shared" si="1"/>
        <v>0.35005000714387757</v>
      </c>
      <c r="N52" s="1">
        <f t="shared" si="2"/>
        <v>6</v>
      </c>
      <c r="P52" s="40"/>
      <c r="Q52" s="47">
        <f t="shared" si="19"/>
        <v>1.08</v>
      </c>
      <c r="R52" s="47">
        <f t="shared" si="20"/>
        <v>6</v>
      </c>
      <c r="S52" s="47">
        <f t="shared" si="21"/>
        <v>12</v>
      </c>
      <c r="T52" s="47">
        <f t="shared" si="22"/>
        <v>4.5</v>
      </c>
      <c r="U52" s="48">
        <f t="shared" si="23"/>
        <v>23.58</v>
      </c>
    </row>
    <row r="53" spans="1:22" s="1" customFormat="1" outlineLevel="2">
      <c r="A53" s="1" t="s">
        <v>285</v>
      </c>
      <c r="B53" s="1" t="s">
        <v>286</v>
      </c>
      <c r="C53" s="1" t="s">
        <v>287</v>
      </c>
      <c r="D53" s="1" t="s">
        <v>26</v>
      </c>
      <c r="E53" s="9" t="s">
        <v>63</v>
      </c>
      <c r="F53" s="1" t="s">
        <v>79</v>
      </c>
      <c r="G53" s="1" t="s">
        <v>136</v>
      </c>
      <c r="H53" s="4">
        <v>55.99</v>
      </c>
      <c r="I53" s="4">
        <v>0</v>
      </c>
      <c r="J53" s="4">
        <v>55.99</v>
      </c>
      <c r="K53" s="4">
        <v>1</v>
      </c>
      <c r="L53" s="43">
        <f t="shared" si="0"/>
        <v>55.99</v>
      </c>
      <c r="M53" s="44">
        <f t="shared" si="1"/>
        <v>0.20002857551078712</v>
      </c>
      <c r="N53" s="1">
        <f t="shared" si="2"/>
        <v>4</v>
      </c>
      <c r="P53" s="40"/>
      <c r="Q53" s="47">
        <f t="shared" si="19"/>
        <v>0.72</v>
      </c>
      <c r="R53" s="47">
        <f t="shared" si="20"/>
        <v>4</v>
      </c>
      <c r="S53" s="47">
        <f t="shared" si="21"/>
        <v>8</v>
      </c>
      <c r="T53" s="47">
        <f t="shared" si="22"/>
        <v>2.25</v>
      </c>
      <c r="U53" s="48">
        <f t="shared" si="23"/>
        <v>14.97</v>
      </c>
    </row>
    <row r="54" spans="1:22" s="1" customFormat="1" outlineLevel="2">
      <c r="A54" s="1" t="s">
        <v>235</v>
      </c>
      <c r="B54" s="1" t="s">
        <v>236</v>
      </c>
      <c r="C54" s="1" t="s">
        <v>237</v>
      </c>
      <c r="D54" s="1" t="s">
        <v>26</v>
      </c>
      <c r="E54" s="9" t="s">
        <v>188</v>
      </c>
      <c r="F54" s="1" t="s">
        <v>238</v>
      </c>
      <c r="G54" s="1" t="s">
        <v>215</v>
      </c>
      <c r="H54" s="4">
        <v>0</v>
      </c>
      <c r="I54" s="4">
        <v>71.239999999999995</v>
      </c>
      <c r="J54" s="4">
        <v>-71.239999999999995</v>
      </c>
      <c r="K54" s="4">
        <v>-1</v>
      </c>
      <c r="L54" s="43">
        <f t="shared" si="0"/>
        <v>71.239999999999995</v>
      </c>
      <c r="M54" s="44">
        <f t="shared" si="1"/>
        <v>0.25002631855984847</v>
      </c>
      <c r="N54" s="1">
        <f t="shared" si="2"/>
        <v>-8</v>
      </c>
      <c r="P54" s="40"/>
      <c r="Q54" s="47">
        <f t="shared" si="19"/>
        <v>-1.44</v>
      </c>
      <c r="R54" s="47">
        <f t="shared" si="20"/>
        <v>-8</v>
      </c>
      <c r="S54" s="47">
        <f t="shared" si="21"/>
        <v>-15</v>
      </c>
      <c r="T54" s="47">
        <f t="shared" si="22"/>
        <v>-2.25</v>
      </c>
      <c r="U54" s="48">
        <f t="shared" si="23"/>
        <v>-26.69</v>
      </c>
    </row>
    <row r="55" spans="1:22" s="1" customFormat="1" outlineLevel="2">
      <c r="A55" s="1" t="s">
        <v>307</v>
      </c>
      <c r="B55" s="1" t="s">
        <v>308</v>
      </c>
      <c r="C55" s="1" t="s">
        <v>309</v>
      </c>
      <c r="D55" s="1" t="s">
        <v>26</v>
      </c>
      <c r="E55" s="9" t="s">
        <v>188</v>
      </c>
      <c r="F55" s="1" t="s">
        <v>103</v>
      </c>
      <c r="G55" s="1" t="s">
        <v>33</v>
      </c>
      <c r="H55" s="4">
        <v>155.97</v>
      </c>
      <c r="I55" s="4">
        <v>0</v>
      </c>
      <c r="J55" s="4">
        <v>155.97</v>
      </c>
      <c r="K55" s="4">
        <v>3</v>
      </c>
      <c r="L55" s="43">
        <f t="shared" si="0"/>
        <v>51.99</v>
      </c>
      <c r="M55" s="44">
        <f t="shared" si="1"/>
        <v>0.13335555925987663</v>
      </c>
      <c r="N55" s="1">
        <f t="shared" si="2"/>
        <v>9</v>
      </c>
      <c r="P55" s="40"/>
      <c r="Q55" s="47">
        <f t="shared" si="19"/>
        <v>1.6199999999999999</v>
      </c>
      <c r="R55" s="47">
        <f t="shared" si="20"/>
        <v>9</v>
      </c>
      <c r="S55" s="47">
        <f t="shared" si="21"/>
        <v>18</v>
      </c>
      <c r="T55" s="47">
        <f t="shared" si="22"/>
        <v>6.75</v>
      </c>
      <c r="U55" s="48">
        <f t="shared" si="23"/>
        <v>35.369999999999997</v>
      </c>
    </row>
    <row r="56" spans="1:22" s="1" customFormat="1" outlineLevel="2">
      <c r="A56" s="1" t="s">
        <v>161</v>
      </c>
      <c r="B56" s="1" t="s">
        <v>162</v>
      </c>
      <c r="C56" s="1" t="s">
        <v>163</v>
      </c>
      <c r="D56" s="1" t="s">
        <v>26</v>
      </c>
      <c r="E56" s="9" t="s">
        <v>68</v>
      </c>
      <c r="F56" s="1" t="s">
        <v>27</v>
      </c>
      <c r="G56" s="1" t="s">
        <v>136</v>
      </c>
      <c r="H56" s="4">
        <v>3626.72</v>
      </c>
      <c r="I56" s="4">
        <v>0</v>
      </c>
      <c r="J56" s="4">
        <v>3626.72</v>
      </c>
      <c r="K56" s="4">
        <v>68</v>
      </c>
      <c r="L56" s="43">
        <f t="shared" si="0"/>
        <v>53.334117647058818</v>
      </c>
      <c r="M56" s="44">
        <f t="shared" si="1"/>
        <v>0.23797517292386305</v>
      </c>
      <c r="N56" s="1">
        <f t="shared" si="2"/>
        <v>272</v>
      </c>
      <c r="P56" s="40"/>
      <c r="Q56" s="47">
        <f t="shared" ref="Q56" si="24">+N56*0.18</f>
        <v>48.96</v>
      </c>
      <c r="R56" s="47">
        <f>+N56*1</f>
        <v>272</v>
      </c>
      <c r="S56" s="47">
        <f>+F56*K56*1</f>
        <v>476</v>
      </c>
      <c r="T56" s="47">
        <f>+K56*2.25</f>
        <v>153</v>
      </c>
      <c r="U56" s="48">
        <f t="shared" ref="U56" si="25">+T56+S56+R56+Q56</f>
        <v>949.96</v>
      </c>
      <c r="V56" s="1" t="s">
        <v>348</v>
      </c>
    </row>
    <row r="57" spans="1:22" s="1" customFormat="1" outlineLevel="1">
      <c r="D57" s="38" t="s">
        <v>334</v>
      </c>
      <c r="E57" s="9"/>
      <c r="H57" s="4"/>
      <c r="I57" s="4"/>
      <c r="J57" s="4"/>
      <c r="K57" s="4"/>
      <c r="L57" s="43"/>
      <c r="M57" s="44"/>
      <c r="P57" s="40"/>
      <c r="Q57" s="47">
        <f t="shared" ref="Q57:V57" si="26">SUBTOTAL(9,Q36:Q56)</f>
        <v>127.44</v>
      </c>
      <c r="R57" s="47">
        <f t="shared" si="26"/>
        <v>708</v>
      </c>
      <c r="S57" s="47">
        <f t="shared" si="26"/>
        <v>1313</v>
      </c>
      <c r="T57" s="47">
        <f t="shared" si="26"/>
        <v>371.25</v>
      </c>
      <c r="U57" s="48">
        <f t="shared" si="26"/>
        <v>2519.69</v>
      </c>
      <c r="V57" s="1">
        <f t="shared" si="26"/>
        <v>0</v>
      </c>
    </row>
    <row r="58" spans="1:22" s="1" customFormat="1" outlineLevel="2">
      <c r="A58" s="1" t="s">
        <v>16</v>
      </c>
      <c r="B58" s="1" t="s">
        <v>17</v>
      </c>
      <c r="C58" s="1" t="s">
        <v>18</v>
      </c>
      <c r="D58" s="1" t="s">
        <v>19</v>
      </c>
      <c r="E58" s="9" t="s">
        <v>20</v>
      </c>
      <c r="F58" s="1" t="s">
        <v>21</v>
      </c>
      <c r="G58" s="1" t="s">
        <v>22</v>
      </c>
      <c r="H58" s="4">
        <v>22.5</v>
      </c>
      <c r="I58" s="4">
        <v>0</v>
      </c>
      <c r="J58" s="4">
        <v>22.5</v>
      </c>
      <c r="K58" s="4">
        <v>1</v>
      </c>
      <c r="L58" s="43">
        <f t="shared" si="0"/>
        <v>22.5</v>
      </c>
      <c r="M58" s="44">
        <f t="shared" si="1"/>
        <v>0.4998888641920427</v>
      </c>
      <c r="N58" s="1">
        <f t="shared" si="2"/>
        <v>0</v>
      </c>
      <c r="P58" s="40"/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 spans="1:22" s="1" customFormat="1" outlineLevel="2">
      <c r="A59" s="1" t="s">
        <v>206</v>
      </c>
      <c r="B59" s="1" t="s">
        <v>207</v>
      </c>
      <c r="C59" s="1" t="s">
        <v>208</v>
      </c>
      <c r="D59" s="1" t="s">
        <v>19</v>
      </c>
      <c r="E59" s="9" t="s">
        <v>20</v>
      </c>
      <c r="F59" s="1" t="s">
        <v>21</v>
      </c>
      <c r="G59" s="1" t="s">
        <v>49</v>
      </c>
      <c r="H59" s="4">
        <v>40</v>
      </c>
      <c r="I59" s="4">
        <v>0</v>
      </c>
      <c r="J59" s="4">
        <v>40</v>
      </c>
      <c r="K59" s="4">
        <v>2</v>
      </c>
      <c r="L59" s="43">
        <f t="shared" si="0"/>
        <v>20</v>
      </c>
      <c r="M59" s="44">
        <f t="shared" si="1"/>
        <v>0.49987496874218562</v>
      </c>
      <c r="N59" s="1">
        <f t="shared" si="2"/>
        <v>0</v>
      </c>
      <c r="P59" s="40"/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 spans="1:22" s="1" customFormat="1" outlineLevel="2">
      <c r="A60" s="1" t="s">
        <v>274</v>
      </c>
      <c r="B60" s="1" t="s">
        <v>275</v>
      </c>
      <c r="C60" s="1" t="s">
        <v>276</v>
      </c>
      <c r="D60" s="1" t="s">
        <v>19</v>
      </c>
      <c r="E60" s="9" t="s">
        <v>20</v>
      </c>
      <c r="F60" s="1" t="s">
        <v>21</v>
      </c>
      <c r="G60" s="1" t="s">
        <v>192</v>
      </c>
      <c r="H60" s="4">
        <v>85</v>
      </c>
      <c r="I60" s="4">
        <v>0</v>
      </c>
      <c r="J60" s="4">
        <v>85</v>
      </c>
      <c r="K60" s="4">
        <v>2</v>
      </c>
      <c r="L60" s="43">
        <f t="shared" si="0"/>
        <v>42.5</v>
      </c>
      <c r="M60" s="44">
        <f t="shared" si="1"/>
        <v>0.49994116954935874</v>
      </c>
      <c r="N60" s="1">
        <f t="shared" si="2"/>
        <v>0</v>
      </c>
      <c r="P60" s="40"/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 spans="1:22" s="1" customFormat="1" outlineLevel="2">
      <c r="A61" s="1" t="s">
        <v>108</v>
      </c>
      <c r="B61" s="1" t="s">
        <v>109</v>
      </c>
      <c r="C61" s="1" t="s">
        <v>110</v>
      </c>
      <c r="D61" s="1" t="s">
        <v>19</v>
      </c>
      <c r="E61" s="9" t="s">
        <v>58</v>
      </c>
      <c r="F61" s="1" t="s">
        <v>21</v>
      </c>
      <c r="G61" s="1" t="s">
        <v>22</v>
      </c>
      <c r="H61" s="4">
        <v>22.5</v>
      </c>
      <c r="I61" s="4">
        <v>0</v>
      </c>
      <c r="J61" s="4">
        <v>22.5</v>
      </c>
      <c r="K61" s="4">
        <v>1</v>
      </c>
      <c r="L61" s="43">
        <f t="shared" si="0"/>
        <v>22.5</v>
      </c>
      <c r="M61" s="44">
        <f t="shared" si="1"/>
        <v>0.4998888641920427</v>
      </c>
      <c r="N61" s="1">
        <f t="shared" si="2"/>
        <v>0</v>
      </c>
      <c r="P61" s="40"/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 spans="1:22" s="1" customFormat="1" outlineLevel="2">
      <c r="A62" s="1" t="s">
        <v>129</v>
      </c>
      <c r="B62" s="1" t="s">
        <v>130</v>
      </c>
      <c r="C62" s="1" t="s">
        <v>131</v>
      </c>
      <c r="D62" s="1" t="s">
        <v>19</v>
      </c>
      <c r="E62" s="9" t="s">
        <v>58</v>
      </c>
      <c r="F62" s="1" t="s">
        <v>21</v>
      </c>
      <c r="G62" s="1" t="s">
        <v>132</v>
      </c>
      <c r="H62" s="4">
        <v>75</v>
      </c>
      <c r="I62" s="4">
        <v>0</v>
      </c>
      <c r="J62" s="4">
        <v>75</v>
      </c>
      <c r="K62" s="4">
        <v>3</v>
      </c>
      <c r="L62" s="43">
        <f t="shared" si="0"/>
        <v>25</v>
      </c>
      <c r="M62" s="44">
        <f t="shared" si="1"/>
        <v>0.49989997999599922</v>
      </c>
      <c r="N62" s="1">
        <f t="shared" si="2"/>
        <v>0</v>
      </c>
      <c r="P62" s="40"/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 spans="1:22" s="1" customFormat="1" outlineLevel="2">
      <c r="A63" s="1" t="s">
        <v>239</v>
      </c>
      <c r="B63" s="1" t="s">
        <v>240</v>
      </c>
      <c r="C63" s="1" t="s">
        <v>241</v>
      </c>
      <c r="D63" s="1" t="s">
        <v>19</v>
      </c>
      <c r="E63" s="9" t="s">
        <v>58</v>
      </c>
      <c r="F63" s="1" t="s">
        <v>21</v>
      </c>
      <c r="G63" s="1" t="s">
        <v>22</v>
      </c>
      <c r="H63" s="4">
        <v>67.5</v>
      </c>
      <c r="I63" s="4">
        <v>0</v>
      </c>
      <c r="J63" s="4">
        <v>67.5</v>
      </c>
      <c r="K63" s="4">
        <v>3</v>
      </c>
      <c r="L63" s="43">
        <f t="shared" si="0"/>
        <v>22.5</v>
      </c>
      <c r="M63" s="44">
        <f t="shared" si="1"/>
        <v>0.4998888641920427</v>
      </c>
      <c r="N63" s="1">
        <f t="shared" si="2"/>
        <v>0</v>
      </c>
      <c r="P63" s="40"/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 spans="1:22" s="1" customFormat="1" outlineLevel="2">
      <c r="A64" s="1" t="s">
        <v>288</v>
      </c>
      <c r="B64" s="1" t="s">
        <v>289</v>
      </c>
      <c r="C64" s="1" t="s">
        <v>290</v>
      </c>
      <c r="D64" s="1" t="s">
        <v>19</v>
      </c>
      <c r="E64" s="9" t="s">
        <v>58</v>
      </c>
      <c r="F64" s="1" t="s">
        <v>21</v>
      </c>
      <c r="G64" s="1" t="s">
        <v>136</v>
      </c>
      <c r="H64" s="4">
        <v>209.98</v>
      </c>
      <c r="I64" s="4">
        <v>0</v>
      </c>
      <c r="J64" s="4">
        <v>209.98</v>
      </c>
      <c r="K64" s="4">
        <v>6</v>
      </c>
      <c r="L64" s="43">
        <f t="shared" si="0"/>
        <v>34.996666666666663</v>
      </c>
      <c r="M64" s="44">
        <f t="shared" si="1"/>
        <v>0.49997618707434399</v>
      </c>
      <c r="N64" s="1">
        <f t="shared" si="2"/>
        <v>0</v>
      </c>
      <c r="P64" s="40"/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 spans="1:21" s="1" customFormat="1" outlineLevel="2">
      <c r="A65" s="1" t="s">
        <v>29</v>
      </c>
      <c r="B65" s="1" t="s">
        <v>30</v>
      </c>
      <c r="C65" s="1" t="s">
        <v>31</v>
      </c>
      <c r="D65" s="1" t="s">
        <v>19</v>
      </c>
      <c r="E65" s="9" t="s">
        <v>32</v>
      </c>
      <c r="F65" s="1" t="s">
        <v>21</v>
      </c>
      <c r="G65" s="1" t="s">
        <v>33</v>
      </c>
      <c r="H65" s="4">
        <v>30</v>
      </c>
      <c r="I65" s="4">
        <v>0</v>
      </c>
      <c r="J65" s="4">
        <v>30</v>
      </c>
      <c r="K65" s="4">
        <v>1</v>
      </c>
      <c r="L65" s="43">
        <f t="shared" si="0"/>
        <v>30</v>
      </c>
      <c r="M65" s="44">
        <f t="shared" si="1"/>
        <v>0.4999166527754626</v>
      </c>
      <c r="N65" s="1">
        <f t="shared" si="2"/>
        <v>0</v>
      </c>
      <c r="P65" s="40"/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 spans="1:21" s="1" customFormat="1" outlineLevel="2">
      <c r="A66" s="1" t="s">
        <v>202</v>
      </c>
      <c r="B66" s="1" t="s">
        <v>203</v>
      </c>
      <c r="C66" s="1" t="s">
        <v>204</v>
      </c>
      <c r="D66" s="1" t="s">
        <v>19</v>
      </c>
      <c r="E66" s="9" t="s">
        <v>205</v>
      </c>
      <c r="F66" s="1" t="s">
        <v>21</v>
      </c>
      <c r="G66" s="1" t="s">
        <v>44</v>
      </c>
      <c r="H66" s="4">
        <v>40</v>
      </c>
      <c r="I66" s="4">
        <v>0</v>
      </c>
      <c r="J66" s="4">
        <v>40</v>
      </c>
      <c r="K66" s="4">
        <v>1</v>
      </c>
      <c r="L66" s="43">
        <f t="shared" si="0"/>
        <v>40</v>
      </c>
      <c r="M66" s="44">
        <f t="shared" si="1"/>
        <v>0.49993749218652328</v>
      </c>
      <c r="N66" s="1">
        <f t="shared" si="2"/>
        <v>0</v>
      </c>
      <c r="P66" s="40"/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 s="1" customFormat="1" outlineLevel="2">
      <c r="A67" s="1" t="s">
        <v>147</v>
      </c>
      <c r="B67" s="1" t="s">
        <v>148</v>
      </c>
      <c r="C67" s="1" t="s">
        <v>149</v>
      </c>
      <c r="D67" s="1" t="s">
        <v>19</v>
      </c>
      <c r="E67" s="9" t="s">
        <v>150</v>
      </c>
      <c r="F67" s="1" t="s">
        <v>21</v>
      </c>
      <c r="G67" s="1" t="s">
        <v>117</v>
      </c>
      <c r="H67" s="4">
        <v>164.98</v>
      </c>
      <c r="I67" s="4">
        <v>0</v>
      </c>
      <c r="J67" s="4">
        <v>164.98</v>
      </c>
      <c r="K67" s="4">
        <v>6</v>
      </c>
      <c r="L67" s="43">
        <f t="shared" si="0"/>
        <v>27.496666666666666</v>
      </c>
      <c r="M67" s="44">
        <f t="shared" si="1"/>
        <v>0.49996969145905323</v>
      </c>
      <c r="N67" s="1">
        <f t="shared" si="2"/>
        <v>0</v>
      </c>
      <c r="P67" s="40"/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 spans="1:21" s="1" customFormat="1" outlineLevel="2">
      <c r="A68" s="1" t="s">
        <v>209</v>
      </c>
      <c r="B68" s="1" t="s">
        <v>210</v>
      </c>
      <c r="C68" s="1" t="s">
        <v>211</v>
      </c>
      <c r="D68" s="1" t="s">
        <v>19</v>
      </c>
      <c r="E68" s="9" t="s">
        <v>150</v>
      </c>
      <c r="F68" s="1" t="s">
        <v>21</v>
      </c>
      <c r="G68" s="1" t="s">
        <v>136</v>
      </c>
      <c r="H68" s="4">
        <v>244.98</v>
      </c>
      <c r="I68" s="4">
        <v>0</v>
      </c>
      <c r="J68" s="4">
        <v>244.98</v>
      </c>
      <c r="K68" s="4">
        <v>7</v>
      </c>
      <c r="L68" s="43">
        <f t="shared" si="0"/>
        <v>34.997142857142855</v>
      </c>
      <c r="M68" s="44">
        <f t="shared" si="1"/>
        <v>0.49996938338129937</v>
      </c>
      <c r="N68" s="1">
        <f t="shared" si="2"/>
        <v>0</v>
      </c>
      <c r="P68" s="40"/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 spans="1:21" s="1" customFormat="1" outlineLevel="2">
      <c r="A69" s="1" t="s">
        <v>216</v>
      </c>
      <c r="B69" s="1" t="s">
        <v>217</v>
      </c>
      <c r="C69" s="1" t="s">
        <v>218</v>
      </c>
      <c r="D69" s="1" t="s">
        <v>19</v>
      </c>
      <c r="E69" s="9" t="s">
        <v>150</v>
      </c>
      <c r="F69" s="1" t="s">
        <v>21</v>
      </c>
      <c r="G69" s="1" t="s">
        <v>117</v>
      </c>
      <c r="H69" s="4">
        <v>55</v>
      </c>
      <c r="I69" s="4">
        <v>0</v>
      </c>
      <c r="J69" s="4">
        <v>55</v>
      </c>
      <c r="K69" s="4">
        <v>2</v>
      </c>
      <c r="L69" s="43">
        <f t="shared" si="0"/>
        <v>27.5</v>
      </c>
      <c r="M69" s="44">
        <f t="shared" si="1"/>
        <v>0.49990907437715948</v>
      </c>
      <c r="N69" s="1">
        <f t="shared" si="2"/>
        <v>0</v>
      </c>
      <c r="P69" s="40"/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s="1" customFormat="1" outlineLevel="2">
      <c r="A70" s="1" t="s">
        <v>45</v>
      </c>
      <c r="B70" s="1" t="s">
        <v>46</v>
      </c>
      <c r="C70" s="1" t="s">
        <v>47</v>
      </c>
      <c r="D70" s="1" t="s">
        <v>19</v>
      </c>
      <c r="E70" s="9" t="s">
        <v>48</v>
      </c>
      <c r="F70" s="1" t="s">
        <v>21</v>
      </c>
      <c r="G70" s="1" t="s">
        <v>49</v>
      </c>
      <c r="H70" s="4">
        <v>20</v>
      </c>
      <c r="I70" s="4">
        <v>0</v>
      </c>
      <c r="J70" s="4">
        <v>20</v>
      </c>
      <c r="K70" s="4">
        <v>1</v>
      </c>
      <c r="L70" s="43">
        <f t="shared" si="0"/>
        <v>20</v>
      </c>
      <c r="M70" s="44">
        <f t="shared" si="1"/>
        <v>0.49987496874218562</v>
      </c>
      <c r="N70" s="1">
        <f t="shared" si="2"/>
        <v>0</v>
      </c>
      <c r="P70" s="40"/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s="1" customFormat="1" outlineLevel="2">
      <c r="A71" s="1" t="s">
        <v>114</v>
      </c>
      <c r="B71" s="1" t="s">
        <v>115</v>
      </c>
      <c r="C71" s="1" t="s">
        <v>116</v>
      </c>
      <c r="D71" s="1" t="s">
        <v>19</v>
      </c>
      <c r="E71" s="9" t="s">
        <v>48</v>
      </c>
      <c r="F71" s="1" t="s">
        <v>21</v>
      </c>
      <c r="G71" s="1" t="s">
        <v>117</v>
      </c>
      <c r="H71" s="4">
        <v>109.99</v>
      </c>
      <c r="I71" s="4">
        <v>0</v>
      </c>
      <c r="J71" s="4">
        <v>109.99</v>
      </c>
      <c r="K71" s="4">
        <v>4</v>
      </c>
      <c r="L71" s="43">
        <f t="shared" si="0"/>
        <v>27.497499999999999</v>
      </c>
      <c r="M71" s="44">
        <f t="shared" si="1"/>
        <v>0.49995453718857974</v>
      </c>
      <c r="N71" s="1">
        <f t="shared" si="2"/>
        <v>0</v>
      </c>
      <c r="P71" s="40"/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 spans="1:21" s="1" customFormat="1" outlineLevel="2">
      <c r="A72" s="1" t="s">
        <v>182</v>
      </c>
      <c r="B72" s="1" t="s">
        <v>183</v>
      </c>
      <c r="C72" s="1" t="s">
        <v>184</v>
      </c>
      <c r="D72" s="1" t="s">
        <v>19</v>
      </c>
      <c r="E72" s="9" t="s">
        <v>48</v>
      </c>
      <c r="F72" s="1" t="s">
        <v>21</v>
      </c>
      <c r="G72" s="1" t="s">
        <v>22</v>
      </c>
      <c r="H72" s="4">
        <v>45</v>
      </c>
      <c r="I72" s="4">
        <v>0</v>
      </c>
      <c r="J72" s="4">
        <v>45</v>
      </c>
      <c r="K72" s="4">
        <v>2</v>
      </c>
      <c r="L72" s="43">
        <f t="shared" si="0"/>
        <v>22.5</v>
      </c>
      <c r="M72" s="44">
        <f t="shared" si="1"/>
        <v>0.4998888641920427</v>
      </c>
      <c r="N72" s="1">
        <f t="shared" si="2"/>
        <v>0</v>
      </c>
      <c r="P72" s="40"/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 spans="1:21" s="1" customFormat="1" outlineLevel="2">
      <c r="A73" s="1" t="s">
        <v>219</v>
      </c>
      <c r="B73" s="1" t="s">
        <v>220</v>
      </c>
      <c r="C73" s="1" t="s">
        <v>221</v>
      </c>
      <c r="D73" s="1" t="s">
        <v>19</v>
      </c>
      <c r="E73" s="9" t="s">
        <v>48</v>
      </c>
      <c r="F73" s="1" t="s">
        <v>21</v>
      </c>
      <c r="G73" s="1" t="s">
        <v>40</v>
      </c>
      <c r="H73" s="4">
        <v>15</v>
      </c>
      <c r="I73" s="4">
        <v>0</v>
      </c>
      <c r="J73" s="4">
        <v>15</v>
      </c>
      <c r="K73" s="4">
        <v>1</v>
      </c>
      <c r="L73" s="43">
        <f t="shared" si="0"/>
        <v>15</v>
      </c>
      <c r="M73" s="44">
        <f t="shared" si="1"/>
        <v>0.49983327775925301</v>
      </c>
      <c r="N73" s="1">
        <f t="shared" si="2"/>
        <v>0</v>
      </c>
      <c r="P73" s="40"/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 spans="1:21" s="1" customFormat="1" outlineLevel="2">
      <c r="A74" s="1" t="s">
        <v>255</v>
      </c>
      <c r="B74" s="1" t="s">
        <v>256</v>
      </c>
      <c r="C74" s="1" t="s">
        <v>257</v>
      </c>
      <c r="D74" s="1" t="s">
        <v>19</v>
      </c>
      <c r="E74" s="9" t="s">
        <v>48</v>
      </c>
      <c r="F74" s="1" t="s">
        <v>21</v>
      </c>
      <c r="G74" s="1" t="s">
        <v>40</v>
      </c>
      <c r="H74" s="4">
        <v>779.75</v>
      </c>
      <c r="I74" s="4">
        <v>0</v>
      </c>
      <c r="J74" s="4">
        <v>779.75</v>
      </c>
      <c r="K74" s="4">
        <v>52</v>
      </c>
      <c r="L74" s="43">
        <f t="shared" si="0"/>
        <v>14.995192307692308</v>
      </c>
      <c r="M74" s="44">
        <f t="shared" si="1"/>
        <v>0.49999358760612511</v>
      </c>
      <c r="N74" s="1">
        <f t="shared" si="2"/>
        <v>0</v>
      </c>
      <c r="P74" s="40"/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 spans="1:21" s="1" customFormat="1" outlineLevel="2">
      <c r="A75" s="1" t="s">
        <v>60</v>
      </c>
      <c r="B75" s="1" t="s">
        <v>61</v>
      </c>
      <c r="C75" s="1" t="s">
        <v>62</v>
      </c>
      <c r="D75" s="1" t="s">
        <v>19</v>
      </c>
      <c r="E75" s="9" t="s">
        <v>63</v>
      </c>
      <c r="F75" s="1" t="s">
        <v>21</v>
      </c>
      <c r="G75" s="1" t="s">
        <v>64</v>
      </c>
      <c r="H75" s="4">
        <v>239.92</v>
      </c>
      <c r="I75" s="4">
        <v>0</v>
      </c>
      <c r="J75" s="4">
        <v>239.92</v>
      </c>
      <c r="K75" s="4">
        <v>8</v>
      </c>
      <c r="L75" s="43">
        <f t="shared" ref="L75:L91" si="27">+J75/K75</f>
        <v>29.99</v>
      </c>
      <c r="M75" s="44">
        <f t="shared" ref="M75:M91" si="28">1-+L75/G75</f>
        <v>0.5</v>
      </c>
      <c r="N75" s="1">
        <f t="shared" ref="N75:N91" si="29">ROUNDUP(F75/2,0)*K75</f>
        <v>0</v>
      </c>
      <c r="P75" s="40"/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 spans="1:21" s="1" customFormat="1" outlineLevel="2">
      <c r="A76" s="1" t="s">
        <v>69</v>
      </c>
      <c r="B76" s="1" t="s">
        <v>70</v>
      </c>
      <c r="C76" s="1" t="s">
        <v>71</v>
      </c>
      <c r="D76" s="1" t="s">
        <v>19</v>
      </c>
      <c r="E76" s="9" t="s">
        <v>63</v>
      </c>
      <c r="F76" s="1" t="s">
        <v>21</v>
      </c>
      <c r="G76" s="1" t="s">
        <v>33</v>
      </c>
      <c r="H76" s="4">
        <v>119.98</v>
      </c>
      <c r="I76" s="4">
        <v>0</v>
      </c>
      <c r="J76" s="4">
        <v>119.98</v>
      </c>
      <c r="K76" s="4">
        <v>4</v>
      </c>
      <c r="L76" s="43">
        <f t="shared" si="27"/>
        <v>29.995000000000001</v>
      </c>
      <c r="M76" s="44">
        <f t="shared" si="28"/>
        <v>0.5</v>
      </c>
      <c r="N76" s="1">
        <f t="shared" si="29"/>
        <v>0</v>
      </c>
      <c r="P76" s="40"/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 spans="1:21" s="1" customFormat="1" outlineLevel="2">
      <c r="A77" s="1" t="s">
        <v>141</v>
      </c>
      <c r="B77" s="1" t="s">
        <v>142</v>
      </c>
      <c r="C77" s="1" t="s">
        <v>143</v>
      </c>
      <c r="D77" s="1" t="s">
        <v>19</v>
      </c>
      <c r="E77" s="9" t="s">
        <v>63</v>
      </c>
      <c r="F77" s="1" t="s">
        <v>21</v>
      </c>
      <c r="G77" s="1" t="s">
        <v>22</v>
      </c>
      <c r="H77" s="4">
        <v>45</v>
      </c>
      <c r="I77" s="4">
        <v>0</v>
      </c>
      <c r="J77" s="4">
        <v>45</v>
      </c>
      <c r="K77" s="4">
        <v>2</v>
      </c>
      <c r="L77" s="43">
        <f t="shared" si="27"/>
        <v>22.5</v>
      </c>
      <c r="M77" s="44">
        <f t="shared" si="28"/>
        <v>0.4998888641920427</v>
      </c>
      <c r="N77" s="1">
        <f t="shared" si="29"/>
        <v>0</v>
      </c>
      <c r="P77" s="40"/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 spans="1:21" s="1" customFormat="1" outlineLevel="2">
      <c r="A78" s="1" t="s">
        <v>164</v>
      </c>
      <c r="B78" s="1" t="s">
        <v>165</v>
      </c>
      <c r="C78" s="1" t="s">
        <v>166</v>
      </c>
      <c r="D78" s="1" t="s">
        <v>19</v>
      </c>
      <c r="E78" s="9" t="s">
        <v>63</v>
      </c>
      <c r="F78" s="1" t="s">
        <v>21</v>
      </c>
      <c r="G78" s="1" t="s">
        <v>132</v>
      </c>
      <c r="H78" s="4">
        <v>349.95</v>
      </c>
      <c r="I78" s="4">
        <v>0</v>
      </c>
      <c r="J78" s="4">
        <v>349.95</v>
      </c>
      <c r="K78" s="4">
        <v>14</v>
      </c>
      <c r="L78" s="43">
        <f t="shared" si="27"/>
        <v>24.99642857142857</v>
      </c>
      <c r="M78" s="44">
        <f t="shared" si="28"/>
        <v>0.49997142285599983</v>
      </c>
      <c r="N78" s="1">
        <f t="shared" si="29"/>
        <v>0</v>
      </c>
      <c r="P78" s="40"/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 spans="1:21" s="1" customFormat="1" outlineLevel="2">
      <c r="A79" s="1" t="s">
        <v>193</v>
      </c>
      <c r="B79" s="1" t="s">
        <v>194</v>
      </c>
      <c r="C79" s="1" t="s">
        <v>195</v>
      </c>
      <c r="D79" s="1" t="s">
        <v>19</v>
      </c>
      <c r="E79" s="9" t="s">
        <v>63</v>
      </c>
      <c r="F79" s="1" t="s">
        <v>21</v>
      </c>
      <c r="G79" s="1" t="s">
        <v>33</v>
      </c>
      <c r="H79" s="4">
        <v>419.95</v>
      </c>
      <c r="I79" s="4">
        <v>0</v>
      </c>
      <c r="J79" s="4">
        <v>419.95</v>
      </c>
      <c r="K79" s="4">
        <v>14</v>
      </c>
      <c r="L79" s="43">
        <f t="shared" si="27"/>
        <v>29.99642857142857</v>
      </c>
      <c r="M79" s="44">
        <f t="shared" si="28"/>
        <v>0.49997618650727504</v>
      </c>
      <c r="N79" s="1">
        <f t="shared" si="29"/>
        <v>0</v>
      </c>
      <c r="P79" s="40"/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 spans="1:21" s="1" customFormat="1" outlineLevel="2">
      <c r="A80" s="1" t="s">
        <v>225</v>
      </c>
      <c r="B80" s="1" t="s">
        <v>226</v>
      </c>
      <c r="C80" s="1" t="s">
        <v>227</v>
      </c>
      <c r="D80" s="1" t="s">
        <v>19</v>
      </c>
      <c r="E80" s="9" t="s">
        <v>63</v>
      </c>
      <c r="F80" s="1" t="s">
        <v>21</v>
      </c>
      <c r="G80" s="1" t="s">
        <v>228</v>
      </c>
      <c r="H80" s="4">
        <v>299.88</v>
      </c>
      <c r="I80" s="4">
        <v>0</v>
      </c>
      <c r="J80" s="4">
        <v>299.88</v>
      </c>
      <c r="K80" s="4">
        <v>12</v>
      </c>
      <c r="L80" s="43">
        <f t="shared" si="27"/>
        <v>24.99</v>
      </c>
      <c r="M80" s="44">
        <f t="shared" si="28"/>
        <v>0.5</v>
      </c>
      <c r="N80" s="1">
        <f t="shared" si="29"/>
        <v>0</v>
      </c>
      <c r="P80" s="40"/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 spans="1:22" s="1" customFormat="1" outlineLevel="2">
      <c r="A81" s="1" t="s">
        <v>246</v>
      </c>
      <c r="B81" s="1" t="s">
        <v>247</v>
      </c>
      <c r="C81" s="1" t="s">
        <v>248</v>
      </c>
      <c r="D81" s="1" t="s">
        <v>19</v>
      </c>
      <c r="E81" s="9" t="s">
        <v>63</v>
      </c>
      <c r="F81" s="1" t="s">
        <v>21</v>
      </c>
      <c r="G81" s="1" t="s">
        <v>33</v>
      </c>
      <c r="H81" s="4">
        <v>149.99</v>
      </c>
      <c r="I81" s="4">
        <v>0</v>
      </c>
      <c r="J81" s="4">
        <v>149.99</v>
      </c>
      <c r="K81" s="4">
        <v>5</v>
      </c>
      <c r="L81" s="43">
        <f t="shared" si="27"/>
        <v>29.998000000000001</v>
      </c>
      <c r="M81" s="44">
        <f t="shared" si="28"/>
        <v>0.49994999166527754</v>
      </c>
      <c r="N81" s="1">
        <f t="shared" si="29"/>
        <v>0</v>
      </c>
      <c r="P81" s="40"/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 spans="1:22" s="1" customFormat="1" outlineLevel="2">
      <c r="A82" s="1" t="s">
        <v>265</v>
      </c>
      <c r="B82" s="1" t="s">
        <v>266</v>
      </c>
      <c r="C82" s="1" t="s">
        <v>267</v>
      </c>
      <c r="D82" s="1" t="s">
        <v>19</v>
      </c>
      <c r="E82" s="9" t="s">
        <v>63</v>
      </c>
      <c r="F82" s="1" t="s">
        <v>21</v>
      </c>
      <c r="G82" s="1" t="s">
        <v>132</v>
      </c>
      <c r="H82" s="4">
        <v>624.89</v>
      </c>
      <c r="I82" s="4">
        <v>0</v>
      </c>
      <c r="J82" s="4">
        <v>624.89</v>
      </c>
      <c r="K82" s="4">
        <v>25</v>
      </c>
      <c r="L82" s="43">
        <f t="shared" si="27"/>
        <v>24.9956</v>
      </c>
      <c r="M82" s="44">
        <f t="shared" si="28"/>
        <v>0.49998799759951995</v>
      </c>
      <c r="N82" s="1">
        <f t="shared" si="29"/>
        <v>0</v>
      </c>
      <c r="P82" s="40"/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 spans="1:22" s="1" customFormat="1" outlineLevel="2">
      <c r="A83" s="1" t="s">
        <v>282</v>
      </c>
      <c r="B83" s="1" t="s">
        <v>283</v>
      </c>
      <c r="C83" s="1" t="s">
        <v>284</v>
      </c>
      <c r="D83" s="1" t="s">
        <v>19</v>
      </c>
      <c r="E83" s="9" t="s">
        <v>63</v>
      </c>
      <c r="F83" s="1" t="s">
        <v>21</v>
      </c>
      <c r="G83" s="1" t="s">
        <v>64</v>
      </c>
      <c r="H83" s="4">
        <v>149.94999999999999</v>
      </c>
      <c r="I83" s="4">
        <v>0</v>
      </c>
      <c r="J83" s="4">
        <v>149.94999999999999</v>
      </c>
      <c r="K83" s="4">
        <v>5</v>
      </c>
      <c r="L83" s="43">
        <f t="shared" si="27"/>
        <v>29.99</v>
      </c>
      <c r="M83" s="44">
        <f t="shared" si="28"/>
        <v>0.5</v>
      </c>
      <c r="N83" s="1">
        <f t="shared" si="29"/>
        <v>0</v>
      </c>
      <c r="P83" s="40"/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 spans="1:22" s="1" customFormat="1" outlineLevel="2">
      <c r="A84" s="1" t="s">
        <v>185</v>
      </c>
      <c r="B84" s="1" t="s">
        <v>186</v>
      </c>
      <c r="C84" s="1" t="s">
        <v>187</v>
      </c>
      <c r="D84" s="1" t="s">
        <v>19</v>
      </c>
      <c r="E84" s="9" t="s">
        <v>188</v>
      </c>
      <c r="F84" s="1" t="s">
        <v>21</v>
      </c>
      <c r="G84" s="1" t="s">
        <v>33</v>
      </c>
      <c r="H84" s="4">
        <v>419.96</v>
      </c>
      <c r="I84" s="4">
        <v>0</v>
      </c>
      <c r="J84" s="4">
        <v>419.96</v>
      </c>
      <c r="K84" s="4">
        <v>14</v>
      </c>
      <c r="L84" s="43">
        <f t="shared" si="27"/>
        <v>29.997142857142855</v>
      </c>
      <c r="M84" s="44">
        <f t="shared" si="28"/>
        <v>0.49996427976091262</v>
      </c>
      <c r="N84" s="1">
        <f t="shared" si="29"/>
        <v>0</v>
      </c>
      <c r="P84" s="40"/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 spans="1:22" s="1" customFormat="1" outlineLevel="2">
      <c r="A85" s="1" t="s">
        <v>229</v>
      </c>
      <c r="B85" s="1" t="s">
        <v>230</v>
      </c>
      <c r="C85" s="1" t="s">
        <v>231</v>
      </c>
      <c r="D85" s="1" t="s">
        <v>19</v>
      </c>
      <c r="E85" s="9" t="s">
        <v>188</v>
      </c>
      <c r="F85" s="1" t="s">
        <v>21</v>
      </c>
      <c r="G85" s="1" t="s">
        <v>136</v>
      </c>
      <c r="H85" s="4">
        <v>349.96</v>
      </c>
      <c r="I85" s="4">
        <v>0</v>
      </c>
      <c r="J85" s="4">
        <v>349.96</v>
      </c>
      <c r="K85" s="4">
        <v>10</v>
      </c>
      <c r="L85" s="43">
        <f t="shared" si="27"/>
        <v>34.995999999999995</v>
      </c>
      <c r="M85" s="44">
        <f t="shared" si="28"/>
        <v>0.49998571224460642</v>
      </c>
      <c r="N85" s="1">
        <f t="shared" si="29"/>
        <v>0</v>
      </c>
      <c r="P85" s="40"/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2" s="1" customFormat="1" outlineLevel="2">
      <c r="A86" s="1" t="s">
        <v>301</v>
      </c>
      <c r="B86" s="1" t="s">
        <v>302</v>
      </c>
      <c r="C86" s="1" t="s">
        <v>303</v>
      </c>
      <c r="D86" s="1" t="s">
        <v>19</v>
      </c>
      <c r="E86" s="9" t="s">
        <v>188</v>
      </c>
      <c r="F86" s="1" t="s">
        <v>21</v>
      </c>
      <c r="G86" s="1" t="s">
        <v>49</v>
      </c>
      <c r="H86" s="4">
        <v>1319.69</v>
      </c>
      <c r="I86" s="4">
        <v>0</v>
      </c>
      <c r="J86" s="4">
        <v>1319.69</v>
      </c>
      <c r="K86" s="4">
        <v>66</v>
      </c>
      <c r="L86" s="43">
        <f t="shared" si="27"/>
        <v>19.995303030303031</v>
      </c>
      <c r="M86" s="44">
        <f t="shared" si="28"/>
        <v>0.49999242234801122</v>
      </c>
      <c r="N86" s="1">
        <f t="shared" si="29"/>
        <v>0</v>
      </c>
      <c r="P86" s="40"/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2" s="1" customFormat="1" outlineLevel="2">
      <c r="A87" s="1" t="s">
        <v>65</v>
      </c>
      <c r="B87" s="1" t="s">
        <v>66</v>
      </c>
      <c r="C87" s="1" t="s">
        <v>67</v>
      </c>
      <c r="D87" s="1" t="s">
        <v>19</v>
      </c>
      <c r="E87" s="9" t="s">
        <v>68</v>
      </c>
      <c r="F87" s="1" t="s">
        <v>21</v>
      </c>
      <c r="G87" s="1" t="s">
        <v>22</v>
      </c>
      <c r="H87" s="4">
        <v>719.86</v>
      </c>
      <c r="I87" s="4">
        <v>0</v>
      </c>
      <c r="J87" s="4">
        <v>719.86</v>
      </c>
      <c r="K87" s="4">
        <v>32</v>
      </c>
      <c r="L87" s="43">
        <f t="shared" si="27"/>
        <v>22.495625</v>
      </c>
      <c r="M87" s="44">
        <f t="shared" si="28"/>
        <v>0.49998610802400534</v>
      </c>
      <c r="N87" s="1">
        <f t="shared" si="29"/>
        <v>0</v>
      </c>
      <c r="P87" s="40"/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2" s="1" customFormat="1" outlineLevel="2">
      <c r="A88" s="1" t="s">
        <v>158</v>
      </c>
      <c r="B88" s="1" t="s">
        <v>159</v>
      </c>
      <c r="C88" s="1" t="s">
        <v>160</v>
      </c>
      <c r="D88" s="1" t="s">
        <v>19</v>
      </c>
      <c r="E88" s="9" t="s">
        <v>68</v>
      </c>
      <c r="F88" s="1" t="s">
        <v>21</v>
      </c>
      <c r="G88" s="1" t="s">
        <v>132</v>
      </c>
      <c r="H88" s="4">
        <v>549.9</v>
      </c>
      <c r="I88" s="4">
        <v>0</v>
      </c>
      <c r="J88" s="4">
        <v>549.9</v>
      </c>
      <c r="K88" s="4">
        <v>22</v>
      </c>
      <c r="L88" s="43">
        <f t="shared" si="27"/>
        <v>24.995454545454546</v>
      </c>
      <c r="M88" s="44">
        <f t="shared" si="28"/>
        <v>0.49999090727236362</v>
      </c>
      <c r="N88" s="1">
        <f t="shared" si="29"/>
        <v>0</v>
      </c>
      <c r="P88" s="40"/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2" s="1" customFormat="1" outlineLevel="2">
      <c r="A89" s="1" t="s">
        <v>298</v>
      </c>
      <c r="B89" s="1" t="s">
        <v>299</v>
      </c>
      <c r="C89" s="1" t="s">
        <v>300</v>
      </c>
      <c r="D89" s="1" t="s">
        <v>19</v>
      </c>
      <c r="E89" s="9" t="s">
        <v>68</v>
      </c>
      <c r="F89" s="1" t="s">
        <v>21</v>
      </c>
      <c r="G89" s="1" t="s">
        <v>33</v>
      </c>
      <c r="H89" s="4">
        <v>1769.72</v>
      </c>
      <c r="I89" s="4">
        <v>0</v>
      </c>
      <c r="J89" s="4">
        <v>1769.72</v>
      </c>
      <c r="K89" s="4">
        <v>59</v>
      </c>
      <c r="L89" s="43">
        <f t="shared" si="27"/>
        <v>29.995254237288137</v>
      </c>
      <c r="M89" s="44">
        <f t="shared" si="28"/>
        <v>0.49999576200553197</v>
      </c>
      <c r="N89" s="1">
        <f t="shared" si="29"/>
        <v>0</v>
      </c>
      <c r="P89" s="40"/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 spans="1:22" s="1" customFormat="1" outlineLevel="1">
      <c r="D90" s="38" t="s">
        <v>335</v>
      </c>
      <c r="E90" s="9"/>
      <c r="H90" s="4"/>
      <c r="I90" s="4"/>
      <c r="J90" s="4"/>
      <c r="K90" s="4"/>
      <c r="L90" s="43"/>
      <c r="M90" s="44"/>
      <c r="P90" s="40"/>
      <c r="Q90" s="1">
        <f t="shared" ref="Q90:V90" si="30">SUBTOTAL(9,Q58:Q89)</f>
        <v>0</v>
      </c>
      <c r="R90" s="1">
        <f t="shared" si="30"/>
        <v>0</v>
      </c>
      <c r="S90" s="1">
        <f t="shared" si="30"/>
        <v>0</v>
      </c>
      <c r="T90" s="1">
        <f t="shared" si="30"/>
        <v>0</v>
      </c>
      <c r="U90" s="1">
        <f t="shared" si="30"/>
        <v>0</v>
      </c>
      <c r="V90" s="1">
        <f t="shared" si="30"/>
        <v>0</v>
      </c>
    </row>
    <row r="91" spans="1:22" s="1" customFormat="1" outlineLevel="2">
      <c r="A91" s="1" t="s">
        <v>80</v>
      </c>
      <c r="B91" s="1" t="s">
        <v>81</v>
      </c>
      <c r="C91" s="1" t="s">
        <v>82</v>
      </c>
      <c r="D91" s="1" t="s">
        <v>83</v>
      </c>
      <c r="E91" s="9" t="s">
        <v>63</v>
      </c>
      <c r="F91" s="1" t="s">
        <v>54</v>
      </c>
      <c r="G91" s="1" t="s">
        <v>33</v>
      </c>
      <c r="H91" s="4">
        <v>35.99</v>
      </c>
      <c r="I91" s="4">
        <v>0</v>
      </c>
      <c r="J91" s="4">
        <v>35.99</v>
      </c>
      <c r="K91" s="4">
        <v>1</v>
      </c>
      <c r="L91" s="43">
        <f t="shared" si="27"/>
        <v>35.99</v>
      </c>
      <c r="M91" s="44">
        <f t="shared" si="28"/>
        <v>0.4000666777796299</v>
      </c>
      <c r="N91" s="1">
        <f t="shared" si="29"/>
        <v>1</v>
      </c>
      <c r="P91" s="40"/>
      <c r="Q91" s="47">
        <f t="shared" ref="Q91" si="31">+N91*0.18</f>
        <v>0.18</v>
      </c>
      <c r="R91" s="47">
        <f>+N91*1</f>
        <v>1</v>
      </c>
      <c r="S91" s="47">
        <f>+N91*F91*1</f>
        <v>1</v>
      </c>
      <c r="T91" s="47">
        <f>+K91*2.3</f>
        <v>2.2999999999999998</v>
      </c>
      <c r="U91" s="48">
        <f t="shared" ref="U91" si="32">+T91+S91+R91+Q91</f>
        <v>4.4799999999999995</v>
      </c>
    </row>
    <row r="92" spans="1:22" s="1" customFormat="1" outlineLevel="1">
      <c r="D92" s="38" t="s">
        <v>336</v>
      </c>
      <c r="E92" s="9"/>
      <c r="H92" s="4"/>
      <c r="I92" s="4"/>
      <c r="J92" s="4"/>
      <c r="K92" s="4"/>
      <c r="L92" s="43"/>
      <c r="M92" s="44"/>
      <c r="P92" s="40"/>
      <c r="Q92" s="47">
        <f t="shared" ref="Q92:V92" si="33">SUBTOTAL(9,Q91:Q91)</f>
        <v>0.18</v>
      </c>
      <c r="R92" s="47">
        <f t="shared" si="33"/>
        <v>1</v>
      </c>
      <c r="S92" s="47">
        <f t="shared" si="33"/>
        <v>1</v>
      </c>
      <c r="T92" s="47">
        <f t="shared" si="33"/>
        <v>2.2999999999999998</v>
      </c>
      <c r="U92" s="48">
        <f t="shared" si="33"/>
        <v>4.4799999999999995</v>
      </c>
      <c r="V92" s="1">
        <f t="shared" si="33"/>
        <v>0</v>
      </c>
    </row>
    <row r="93" spans="1:22" s="1" customFormat="1">
      <c r="D93" s="38" t="s">
        <v>337</v>
      </c>
      <c r="E93" s="9"/>
      <c r="H93" s="4"/>
      <c r="I93" s="4"/>
      <c r="J93" s="4"/>
      <c r="K93" s="4"/>
      <c r="L93" s="43"/>
      <c r="M93" s="44"/>
      <c r="P93" s="40"/>
      <c r="Q93" s="47">
        <f t="shared" ref="Q93:V93" si="34">SUBTOTAL(9,Q4:Q91)</f>
        <v>324.00000000000006</v>
      </c>
      <c r="R93" s="47">
        <f t="shared" si="34"/>
        <v>1802</v>
      </c>
      <c r="S93" s="47">
        <f t="shared" si="34"/>
        <v>3425</v>
      </c>
      <c r="T93" s="47">
        <f t="shared" si="34"/>
        <v>891.05</v>
      </c>
      <c r="U93" s="48">
        <f t="shared" si="34"/>
        <v>9044.35</v>
      </c>
      <c r="V93" s="1">
        <f t="shared" si="34"/>
        <v>0</v>
      </c>
    </row>
    <row r="94" spans="1:22" s="1" customFormat="1">
      <c r="E94" s="9"/>
      <c r="L94" s="45"/>
      <c r="M94" s="45"/>
      <c r="P94" s="40"/>
    </row>
    <row r="95" spans="1:22" s="1" customFormat="1">
      <c r="E95" s="9"/>
      <c r="L95" s="45"/>
      <c r="M95" s="45"/>
      <c r="P95" s="40"/>
    </row>
  </sheetData>
  <conditionalFormatting sqref="E1:E1048576">
    <cfRule type="cellIs" dxfId="5" priority="1" operator="between">
      <formula>40909</formula>
      <formula>"01/31/"</formula>
    </cfRule>
    <cfRule type="cellIs" dxfId="4" priority="2" operator="between">
      <formula>40909</formula>
      <formula>40939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Revised summary </vt:lpstr>
      <vt:lpstr>orig data</vt:lpstr>
      <vt:lpstr>B List Jan-12 - Physical</vt:lpstr>
      <vt:lpstr>B List Jan-12 - DL</vt:lpstr>
      <vt:lpstr>B List Jan-12 - Orig from AudGo</vt:lpstr>
      <vt:lpstr>Manufacturing Costs</vt:lpstr>
      <vt:lpstr>'B List Jan-12 - DL'!Print_Area</vt:lpstr>
      <vt:lpstr>'B List Jan-12 - Orig from AudGo'!Print_Area</vt:lpstr>
      <vt:lpstr>'B List Jan-12 - Physical'!Print_Area</vt:lpstr>
      <vt:lpstr>'orig data'!Print_Area</vt:lpstr>
      <vt:lpstr>'Revised summary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Habershaw</dc:creator>
  <cp:lastModifiedBy>HBGUSA</cp:lastModifiedBy>
  <cp:lastPrinted>2012-02-06T20:31:37Z</cp:lastPrinted>
  <dcterms:created xsi:type="dcterms:W3CDTF">2012-01-31T17:32:44Z</dcterms:created>
  <dcterms:modified xsi:type="dcterms:W3CDTF">2012-02-17T14:51:41Z</dcterms:modified>
</cp:coreProperties>
</file>