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440" windowHeight="6735" activeTab="3"/>
  </bookViews>
  <sheets>
    <sheet name="Revised summary " sheetId="2" r:id="rId1"/>
    <sheet name="summary" sheetId="3" r:id="rId2"/>
    <sheet name="B List Physical Jan 2013" sheetId="4" r:id="rId3"/>
    <sheet name="Jan 2013 B List - Downloadable" sheetId="5" r:id="rId4"/>
    <sheet name="Jan Inv costs" sheetId="1" r:id="rId5"/>
  </sheets>
  <definedNames>
    <definedName name="_xlnm.Print_Area" localSheetId="0">'Revised summary '!$A$1:$I$38</definedName>
  </definedNames>
  <calcPr calcId="125725"/>
  <pivotCaches>
    <pivotCache cacheId="1" r:id="rId6"/>
  </pivotCaches>
</workbook>
</file>

<file path=xl/calcChain.xml><?xml version="1.0" encoding="utf-8"?>
<calcChain xmlns="http://schemas.openxmlformats.org/spreadsheetml/2006/main">
  <c r="Y5" i="4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5"/>
  <c r="Y36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4"/>
  <c r="Y4"/>
  <c r="U70" i="5" l="1"/>
  <c r="I70"/>
  <c r="H70"/>
  <c r="K68"/>
  <c r="L68" s="1"/>
  <c r="J68"/>
  <c r="K67"/>
  <c r="L67" s="1"/>
  <c r="J67"/>
  <c r="K66"/>
  <c r="L66" s="1"/>
  <c r="J66"/>
  <c r="K65"/>
  <c r="L65" s="1"/>
  <c r="J65"/>
  <c r="K64"/>
  <c r="L64" s="1"/>
  <c r="J64"/>
  <c r="K63"/>
  <c r="L63" s="1"/>
  <c r="J63"/>
  <c r="K62"/>
  <c r="L62" s="1"/>
  <c r="J62"/>
  <c r="K61"/>
  <c r="L61" s="1"/>
  <c r="J61"/>
  <c r="K60"/>
  <c r="L60" s="1"/>
  <c r="J60"/>
  <c r="K59"/>
  <c r="L59" s="1"/>
  <c r="J59"/>
  <c r="K58"/>
  <c r="L58" s="1"/>
  <c r="J58"/>
  <c r="K57"/>
  <c r="L57" s="1"/>
  <c r="J57"/>
  <c r="K56"/>
  <c r="L56" s="1"/>
  <c r="J56"/>
  <c r="K55"/>
  <c r="L55" s="1"/>
  <c r="J55"/>
  <c r="K54"/>
  <c r="L54" s="1"/>
  <c r="J54"/>
  <c r="K53"/>
  <c r="L53" s="1"/>
  <c r="J53"/>
  <c r="K52"/>
  <c r="L52" s="1"/>
  <c r="J52"/>
  <c r="K51"/>
  <c r="L51" s="1"/>
  <c r="J51"/>
  <c r="K50"/>
  <c r="L50" s="1"/>
  <c r="J50"/>
  <c r="K49"/>
  <c r="L49" s="1"/>
  <c r="J49"/>
  <c r="K48"/>
  <c r="L48" s="1"/>
  <c r="J48"/>
  <c r="K47"/>
  <c r="L47" s="1"/>
  <c r="J47"/>
  <c r="K46"/>
  <c r="L46" s="1"/>
  <c r="J46"/>
  <c r="K45"/>
  <c r="L45" s="1"/>
  <c r="J45"/>
  <c r="K44"/>
  <c r="L44" s="1"/>
  <c r="J44"/>
  <c r="K43"/>
  <c r="L43" s="1"/>
  <c r="J43"/>
  <c r="K42"/>
  <c r="L42" s="1"/>
  <c r="J42"/>
  <c r="K41"/>
  <c r="L41" s="1"/>
  <c r="J41"/>
  <c r="L40"/>
  <c r="K40"/>
  <c r="J40"/>
  <c r="K39"/>
  <c r="L39" s="1"/>
  <c r="J39"/>
  <c r="K38"/>
  <c r="L38" s="1"/>
  <c r="J38"/>
  <c r="K37"/>
  <c r="L37" s="1"/>
  <c r="J37"/>
  <c r="K36"/>
  <c r="L36" s="1"/>
  <c r="J36"/>
  <c r="K35"/>
  <c r="L35" s="1"/>
  <c r="J35"/>
  <c r="K34"/>
  <c r="L34" s="1"/>
  <c r="J34"/>
  <c r="K33"/>
  <c r="L33" s="1"/>
  <c r="J33"/>
  <c r="K32"/>
  <c r="L32" s="1"/>
  <c r="J32"/>
  <c r="K31"/>
  <c r="L31" s="1"/>
  <c r="J31"/>
  <c r="K30"/>
  <c r="L30" s="1"/>
  <c r="J30"/>
  <c r="K29"/>
  <c r="L29" s="1"/>
  <c r="J29"/>
  <c r="K28"/>
  <c r="L28" s="1"/>
  <c r="J28"/>
  <c r="K27"/>
  <c r="L27" s="1"/>
  <c r="J27"/>
  <c r="K26"/>
  <c r="L26" s="1"/>
  <c r="J26"/>
  <c r="K25"/>
  <c r="L25" s="1"/>
  <c r="J25"/>
  <c r="L24"/>
  <c r="K24"/>
  <c r="J24"/>
  <c r="K23"/>
  <c r="L23" s="1"/>
  <c r="J23"/>
  <c r="K22"/>
  <c r="L22" s="1"/>
  <c r="J22"/>
  <c r="K21"/>
  <c r="L21" s="1"/>
  <c r="J21"/>
  <c r="K20"/>
  <c r="L20" s="1"/>
  <c r="J20"/>
  <c r="K19"/>
  <c r="L19" s="1"/>
  <c r="J19"/>
  <c r="K18"/>
  <c r="L18" s="1"/>
  <c r="J18"/>
  <c r="K17"/>
  <c r="L17" s="1"/>
  <c r="J17"/>
  <c r="K16"/>
  <c r="L16" s="1"/>
  <c r="J16"/>
  <c r="K15"/>
  <c r="L15" s="1"/>
  <c r="J15"/>
  <c r="K14"/>
  <c r="L14" s="1"/>
  <c r="J14"/>
  <c r="K13"/>
  <c r="L13" s="1"/>
  <c r="J13"/>
  <c r="K12"/>
  <c r="L12" s="1"/>
  <c r="J12"/>
  <c r="K11"/>
  <c r="L11" s="1"/>
  <c r="J11"/>
  <c r="K10"/>
  <c r="L10" s="1"/>
  <c r="J10"/>
  <c r="K9"/>
  <c r="L9" s="1"/>
  <c r="J9"/>
  <c r="K8"/>
  <c r="L8" s="1"/>
  <c r="J8"/>
  <c r="K7"/>
  <c r="L7" s="1"/>
  <c r="J7"/>
  <c r="K6"/>
  <c r="L6" s="1"/>
  <c r="J6"/>
  <c r="K5"/>
  <c r="L5" s="1"/>
  <c r="J5"/>
  <c r="K4"/>
  <c r="L4" s="1"/>
  <c r="J4"/>
  <c r="S70"/>
  <c r="R70"/>
  <c r="U74" i="4"/>
  <c r="I74"/>
  <c r="H74"/>
  <c r="S71"/>
  <c r="R71"/>
  <c r="Q71"/>
  <c r="M71"/>
  <c r="P71" s="1"/>
  <c r="K71"/>
  <c r="L71" s="1"/>
  <c r="J71"/>
  <c r="S70"/>
  <c r="R70"/>
  <c r="Q70"/>
  <c r="M70"/>
  <c r="P70" s="1"/>
  <c r="K70"/>
  <c r="L70" s="1"/>
  <c r="J70"/>
  <c r="S69"/>
  <c r="R69"/>
  <c r="Q69"/>
  <c r="M69"/>
  <c r="P69" s="1"/>
  <c r="K69"/>
  <c r="L69" s="1"/>
  <c r="J69"/>
  <c r="S68"/>
  <c r="R68"/>
  <c r="Q68"/>
  <c r="M68"/>
  <c r="P68" s="1"/>
  <c r="K68"/>
  <c r="L68" s="1"/>
  <c r="J68"/>
  <c r="S67"/>
  <c r="R67"/>
  <c r="Q67"/>
  <c r="M67"/>
  <c r="P67" s="1"/>
  <c r="K67"/>
  <c r="L67" s="1"/>
  <c r="J67"/>
  <c r="S66"/>
  <c r="R66"/>
  <c r="Q66"/>
  <c r="M66"/>
  <c r="P66" s="1"/>
  <c r="K66"/>
  <c r="L66" s="1"/>
  <c r="J66"/>
  <c r="W65"/>
  <c r="S65"/>
  <c r="R65"/>
  <c r="Q65"/>
  <c r="M65"/>
  <c r="P65" s="1"/>
  <c r="K65"/>
  <c r="L65" s="1"/>
  <c r="S64"/>
  <c r="R64"/>
  <c r="Q64"/>
  <c r="M64"/>
  <c r="P64" s="1"/>
  <c r="K64"/>
  <c r="L64" s="1"/>
  <c r="J64"/>
  <c r="S63"/>
  <c r="R63"/>
  <c r="Q63"/>
  <c r="M63"/>
  <c r="P63" s="1"/>
  <c r="K63"/>
  <c r="L63" s="1"/>
  <c r="J63"/>
  <c r="S62"/>
  <c r="R62"/>
  <c r="Q62"/>
  <c r="M62"/>
  <c r="P62" s="1"/>
  <c r="K62"/>
  <c r="L62" s="1"/>
  <c r="J62"/>
  <c r="S61"/>
  <c r="R61"/>
  <c r="Q61"/>
  <c r="M61"/>
  <c r="P61" s="1"/>
  <c r="K61"/>
  <c r="L61" s="1"/>
  <c r="J61"/>
  <c r="S60"/>
  <c r="R60"/>
  <c r="Q60"/>
  <c r="M60"/>
  <c r="P60" s="1"/>
  <c r="K60"/>
  <c r="L60" s="1"/>
  <c r="J60"/>
  <c r="S59"/>
  <c r="R59"/>
  <c r="Q59"/>
  <c r="M59"/>
  <c r="P59" s="1"/>
  <c r="K59"/>
  <c r="L59" s="1"/>
  <c r="J59"/>
  <c r="S58"/>
  <c r="R58"/>
  <c r="Q58"/>
  <c r="M58"/>
  <c r="P58" s="1"/>
  <c r="K58"/>
  <c r="L58" s="1"/>
  <c r="J58"/>
  <c r="S57"/>
  <c r="R57"/>
  <c r="Q57"/>
  <c r="M57"/>
  <c r="P57" s="1"/>
  <c r="K57"/>
  <c r="L57" s="1"/>
  <c r="J57"/>
  <c r="S56"/>
  <c r="R56"/>
  <c r="Q56"/>
  <c r="M56"/>
  <c r="P56" s="1"/>
  <c r="K56"/>
  <c r="L56" s="1"/>
  <c r="J56"/>
  <c r="S55"/>
  <c r="R55"/>
  <c r="Q55"/>
  <c r="M55"/>
  <c r="P55" s="1"/>
  <c r="K55"/>
  <c r="L55" s="1"/>
  <c r="J55"/>
  <c r="S54"/>
  <c r="R54"/>
  <c r="Q54"/>
  <c r="M54"/>
  <c r="P54" s="1"/>
  <c r="K54"/>
  <c r="L54" s="1"/>
  <c r="J54"/>
  <c r="S53"/>
  <c r="R53"/>
  <c r="Q53"/>
  <c r="M53"/>
  <c r="P53" s="1"/>
  <c r="K53"/>
  <c r="L53" s="1"/>
  <c r="J53"/>
  <c r="S52"/>
  <c r="R52"/>
  <c r="Q52"/>
  <c r="M52"/>
  <c r="P52" s="1"/>
  <c r="L52"/>
  <c r="K52"/>
  <c r="J52"/>
  <c r="S51"/>
  <c r="R51"/>
  <c r="Q51"/>
  <c r="M51"/>
  <c r="P51" s="1"/>
  <c r="K51"/>
  <c r="L51" s="1"/>
  <c r="J51"/>
  <c r="S50"/>
  <c r="R50"/>
  <c r="Q50"/>
  <c r="M50"/>
  <c r="P50" s="1"/>
  <c r="K50"/>
  <c r="L50" s="1"/>
  <c r="J50"/>
  <c r="S49"/>
  <c r="R49"/>
  <c r="Q49"/>
  <c r="M49"/>
  <c r="P49" s="1"/>
  <c r="K49"/>
  <c r="L49" s="1"/>
  <c r="J49"/>
  <c r="S48"/>
  <c r="R48"/>
  <c r="Q48"/>
  <c r="M48"/>
  <c r="P48" s="1"/>
  <c r="K48"/>
  <c r="L48" s="1"/>
  <c r="J48"/>
  <c r="S47"/>
  <c r="R47"/>
  <c r="Q47"/>
  <c r="M47"/>
  <c r="P47" s="1"/>
  <c r="K47"/>
  <c r="L47" s="1"/>
  <c r="J47"/>
  <c r="S46"/>
  <c r="R46"/>
  <c r="Q46"/>
  <c r="M46"/>
  <c r="P46" s="1"/>
  <c r="K46"/>
  <c r="L46" s="1"/>
  <c r="J46"/>
  <c r="S45"/>
  <c r="R45"/>
  <c r="Q45"/>
  <c r="M45"/>
  <c r="P45" s="1"/>
  <c r="K45"/>
  <c r="L45" s="1"/>
  <c r="J45"/>
  <c r="S44"/>
  <c r="R44"/>
  <c r="Q44"/>
  <c r="M44"/>
  <c r="P44" s="1"/>
  <c r="K44"/>
  <c r="L44" s="1"/>
  <c r="J44"/>
  <c r="S43"/>
  <c r="R43"/>
  <c r="Q43"/>
  <c r="M43"/>
  <c r="P43" s="1"/>
  <c r="K43"/>
  <c r="L43" s="1"/>
  <c r="J43"/>
  <c r="S42"/>
  <c r="R42"/>
  <c r="Q42"/>
  <c r="M42"/>
  <c r="P42" s="1"/>
  <c r="K42"/>
  <c r="L42" s="1"/>
  <c r="J42"/>
  <c r="S41"/>
  <c r="R41"/>
  <c r="Q41"/>
  <c r="M41"/>
  <c r="P41" s="1"/>
  <c r="K41"/>
  <c r="L41" s="1"/>
  <c r="J41"/>
  <c r="S40"/>
  <c r="R40"/>
  <c r="Q40"/>
  <c r="M40"/>
  <c r="P40" s="1"/>
  <c r="K40"/>
  <c r="L40" s="1"/>
  <c r="J40"/>
  <c r="S39"/>
  <c r="R39"/>
  <c r="Q39"/>
  <c r="M39"/>
  <c r="P39" s="1"/>
  <c r="K39"/>
  <c r="L39" s="1"/>
  <c r="J39"/>
  <c r="T38"/>
  <c r="V38" s="1"/>
  <c r="K38"/>
  <c r="L38" s="1"/>
  <c r="J38"/>
  <c r="T37"/>
  <c r="V37" s="1"/>
  <c r="K37"/>
  <c r="L37" s="1"/>
  <c r="J37"/>
  <c r="T36"/>
  <c r="V36" s="1"/>
  <c r="K36"/>
  <c r="L36" s="1"/>
  <c r="J36"/>
  <c r="V35"/>
  <c r="T35"/>
  <c r="K35"/>
  <c r="L35" s="1"/>
  <c r="J35"/>
  <c r="T34"/>
  <c r="V34" s="1"/>
  <c r="K34"/>
  <c r="L34" s="1"/>
  <c r="J34"/>
  <c r="T33"/>
  <c r="V33" s="1"/>
  <c r="K33"/>
  <c r="L33" s="1"/>
  <c r="J33"/>
  <c r="T32"/>
  <c r="V32" s="1"/>
  <c r="K32"/>
  <c r="L32" s="1"/>
  <c r="J32"/>
  <c r="T10"/>
  <c r="V10" s="1"/>
  <c r="K10"/>
  <c r="L10" s="1"/>
  <c r="J10"/>
  <c r="S31"/>
  <c r="R31"/>
  <c r="Q31"/>
  <c r="M31"/>
  <c r="P31" s="1"/>
  <c r="K31"/>
  <c r="L31" s="1"/>
  <c r="J31"/>
  <c r="S30"/>
  <c r="R30"/>
  <c r="Q30"/>
  <c r="M30"/>
  <c r="P30" s="1"/>
  <c r="K30"/>
  <c r="L30" s="1"/>
  <c r="J30"/>
  <c r="S29"/>
  <c r="R29"/>
  <c r="Q29"/>
  <c r="M29"/>
  <c r="P29" s="1"/>
  <c r="L29"/>
  <c r="K29"/>
  <c r="J29"/>
  <c r="S28"/>
  <c r="R28"/>
  <c r="Q28"/>
  <c r="M28"/>
  <c r="P28" s="1"/>
  <c r="K28"/>
  <c r="L28" s="1"/>
  <c r="J28"/>
  <c r="S27"/>
  <c r="R27"/>
  <c r="Q27"/>
  <c r="M27"/>
  <c r="P27" s="1"/>
  <c r="K27"/>
  <c r="L27" s="1"/>
  <c r="J27"/>
  <c r="S26"/>
  <c r="R26"/>
  <c r="Q26"/>
  <c r="M26"/>
  <c r="P26" s="1"/>
  <c r="K26"/>
  <c r="L26" s="1"/>
  <c r="J26"/>
  <c r="S25"/>
  <c r="R25"/>
  <c r="Q25"/>
  <c r="M25"/>
  <c r="P25" s="1"/>
  <c r="K25"/>
  <c r="L25" s="1"/>
  <c r="J25"/>
  <c r="S24"/>
  <c r="R24"/>
  <c r="Q24"/>
  <c r="M24"/>
  <c r="P24" s="1"/>
  <c r="K24"/>
  <c r="L24" s="1"/>
  <c r="J24"/>
  <c r="S23"/>
  <c r="R23"/>
  <c r="Q23"/>
  <c r="M23"/>
  <c r="P23" s="1"/>
  <c r="K23"/>
  <c r="L23" s="1"/>
  <c r="J23"/>
  <c r="S22"/>
  <c r="R22"/>
  <c r="Q22"/>
  <c r="M22"/>
  <c r="P22" s="1"/>
  <c r="K22"/>
  <c r="L22" s="1"/>
  <c r="J22"/>
  <c r="S21"/>
  <c r="R21"/>
  <c r="Q21"/>
  <c r="M21"/>
  <c r="P21" s="1"/>
  <c r="K21"/>
  <c r="L21" s="1"/>
  <c r="J21"/>
  <c r="S20"/>
  <c r="R20"/>
  <c r="Q20"/>
  <c r="M20"/>
  <c r="P20" s="1"/>
  <c r="K20"/>
  <c r="L20" s="1"/>
  <c r="J20"/>
  <c r="S19"/>
  <c r="R19"/>
  <c r="Q19"/>
  <c r="M19"/>
  <c r="P19" s="1"/>
  <c r="K19"/>
  <c r="L19" s="1"/>
  <c r="J19"/>
  <c r="S18"/>
  <c r="R18"/>
  <c r="Q18"/>
  <c r="M18"/>
  <c r="P18" s="1"/>
  <c r="K18"/>
  <c r="L18" s="1"/>
  <c r="J18"/>
  <c r="S17"/>
  <c r="R17"/>
  <c r="Q17"/>
  <c r="M17"/>
  <c r="P17" s="1"/>
  <c r="K17"/>
  <c r="L17" s="1"/>
  <c r="J17"/>
  <c r="S16"/>
  <c r="R16"/>
  <c r="Q16"/>
  <c r="M16"/>
  <c r="P16" s="1"/>
  <c r="K16"/>
  <c r="L16" s="1"/>
  <c r="J16"/>
  <c r="S15"/>
  <c r="R15"/>
  <c r="Q15"/>
  <c r="M15"/>
  <c r="P15" s="1"/>
  <c r="K15"/>
  <c r="L15" s="1"/>
  <c r="J15"/>
  <c r="S14"/>
  <c r="R14"/>
  <c r="Q14"/>
  <c r="M14"/>
  <c r="P14" s="1"/>
  <c r="K14"/>
  <c r="L14" s="1"/>
  <c r="J14"/>
  <c r="S13"/>
  <c r="R13"/>
  <c r="Q13"/>
  <c r="M13"/>
  <c r="P13" s="1"/>
  <c r="K13"/>
  <c r="L13" s="1"/>
  <c r="J13"/>
  <c r="S12"/>
  <c r="R12"/>
  <c r="Q12"/>
  <c r="M12"/>
  <c r="P12" s="1"/>
  <c r="K12"/>
  <c r="L12" s="1"/>
  <c r="J12"/>
  <c r="S11"/>
  <c r="R11"/>
  <c r="Q11"/>
  <c r="M11"/>
  <c r="P11" s="1"/>
  <c r="K11"/>
  <c r="L11" s="1"/>
  <c r="J11"/>
  <c r="S72"/>
  <c r="R72"/>
  <c r="Q72"/>
  <c r="M72"/>
  <c r="P72" s="1"/>
  <c r="K72"/>
  <c r="L72" s="1"/>
  <c r="J72"/>
  <c r="S9"/>
  <c r="R9"/>
  <c r="Q9"/>
  <c r="M9"/>
  <c r="P9" s="1"/>
  <c r="K9"/>
  <c r="L9" s="1"/>
  <c r="J9"/>
  <c r="S8"/>
  <c r="R8"/>
  <c r="Q8"/>
  <c r="M8"/>
  <c r="P8" s="1"/>
  <c r="K8"/>
  <c r="L8" s="1"/>
  <c r="J8"/>
  <c r="S7"/>
  <c r="R7"/>
  <c r="Q7"/>
  <c r="M7"/>
  <c r="P7" s="1"/>
  <c r="K7"/>
  <c r="L7" s="1"/>
  <c r="J7"/>
  <c r="S6"/>
  <c r="R6"/>
  <c r="Q6"/>
  <c r="M6"/>
  <c r="P6" s="1"/>
  <c r="K6"/>
  <c r="L6" s="1"/>
  <c r="J6"/>
  <c r="S5"/>
  <c r="R5"/>
  <c r="Q5"/>
  <c r="M5"/>
  <c r="P5" s="1"/>
  <c r="K5"/>
  <c r="L5" s="1"/>
  <c r="J5"/>
  <c r="S4"/>
  <c r="R4"/>
  <c r="Q4"/>
  <c r="M4"/>
  <c r="P4" s="1"/>
  <c r="K4"/>
  <c r="J4"/>
  <c r="W33" l="1"/>
  <c r="T42"/>
  <c r="V42" s="1"/>
  <c r="T11"/>
  <c r="V11" s="1"/>
  <c r="T65"/>
  <c r="T68"/>
  <c r="V68" s="1"/>
  <c r="T58"/>
  <c r="V58" s="1"/>
  <c r="T62"/>
  <c r="V62" s="1"/>
  <c r="T27"/>
  <c r="V27" s="1"/>
  <c r="W27" s="1"/>
  <c r="W32"/>
  <c r="T50"/>
  <c r="V50" s="1"/>
  <c r="S74"/>
  <c r="T7"/>
  <c r="V7" s="1"/>
  <c r="T23"/>
  <c r="V23" s="1"/>
  <c r="T46"/>
  <c r="V46" s="1"/>
  <c r="W46" s="1"/>
  <c r="T19"/>
  <c r="V19" s="1"/>
  <c r="T66"/>
  <c r="V66" s="1"/>
  <c r="W66" s="1"/>
  <c r="T15"/>
  <c r="V15" s="1"/>
  <c r="T31"/>
  <c r="V31" s="1"/>
  <c r="W31" s="1"/>
  <c r="W35"/>
  <c r="W37"/>
  <c r="T54"/>
  <c r="V54" s="1"/>
  <c r="K70" i="5"/>
  <c r="P70"/>
  <c r="Q70"/>
  <c r="L70"/>
  <c r="W10" i="4"/>
  <c r="K74"/>
  <c r="T5"/>
  <c r="V5" s="1"/>
  <c r="W5" s="1"/>
  <c r="T8"/>
  <c r="V8" s="1"/>
  <c r="W11"/>
  <c r="T13"/>
  <c r="V13" s="1"/>
  <c r="W13" s="1"/>
  <c r="T20"/>
  <c r="V20" s="1"/>
  <c r="W20" s="1"/>
  <c r="T21"/>
  <c r="V21" s="1"/>
  <c r="W21" s="1"/>
  <c r="W23"/>
  <c r="T24"/>
  <c r="V24" s="1"/>
  <c r="W24" s="1"/>
  <c r="T25"/>
  <c r="V25" s="1"/>
  <c r="W25" s="1"/>
  <c r="T28"/>
  <c r="V28" s="1"/>
  <c r="W28" s="1"/>
  <c r="T29"/>
  <c r="V29" s="1"/>
  <c r="W29" s="1"/>
  <c r="T39"/>
  <c r="V39" s="1"/>
  <c r="W39" s="1"/>
  <c r="T40"/>
  <c r="V40" s="1"/>
  <c r="W40" s="1"/>
  <c r="W42"/>
  <c r="T43"/>
  <c r="V43" s="1"/>
  <c r="W43" s="1"/>
  <c r="T44"/>
  <c r="V44" s="1"/>
  <c r="W44" s="1"/>
  <c r="T47"/>
  <c r="V47" s="1"/>
  <c r="W47" s="1"/>
  <c r="T48"/>
  <c r="V48" s="1"/>
  <c r="W48" s="1"/>
  <c r="W50"/>
  <c r="T51"/>
  <c r="V51" s="1"/>
  <c r="W51" s="1"/>
  <c r="T52"/>
  <c r="V52" s="1"/>
  <c r="W52" s="1"/>
  <c r="W54"/>
  <c r="T55"/>
  <c r="V55" s="1"/>
  <c r="W55" s="1"/>
  <c r="T56"/>
  <c r="V56" s="1"/>
  <c r="W56" s="1"/>
  <c r="W58"/>
  <c r="T59"/>
  <c r="V59" s="1"/>
  <c r="W59" s="1"/>
  <c r="T60"/>
  <c r="V60" s="1"/>
  <c r="W60" s="1"/>
  <c r="W62"/>
  <c r="T63"/>
  <c r="V63" s="1"/>
  <c r="W63" s="1"/>
  <c r="T64"/>
  <c r="V64" s="1"/>
  <c r="W64" s="1"/>
  <c r="T71"/>
  <c r="V71" s="1"/>
  <c r="W71" s="1"/>
  <c r="T16"/>
  <c r="V16" s="1"/>
  <c r="W16" s="1"/>
  <c r="T17"/>
  <c r="V17" s="1"/>
  <c r="W17" s="1"/>
  <c r="W19"/>
  <c r="Q74"/>
  <c r="W38"/>
  <c r="R74"/>
  <c r="W7"/>
  <c r="T9"/>
  <c r="V9" s="1"/>
  <c r="W9" s="1"/>
  <c r="T12"/>
  <c r="V12" s="1"/>
  <c r="W12" s="1"/>
  <c r="W15"/>
  <c r="W36"/>
  <c r="W68"/>
  <c r="W34"/>
  <c r="T67"/>
  <c r="V67" s="1"/>
  <c r="W67" s="1"/>
  <c r="T69"/>
  <c r="V69" s="1"/>
  <c r="W69" s="1"/>
  <c r="T70"/>
  <c r="V70" s="1"/>
  <c r="W70" s="1"/>
  <c r="T18"/>
  <c r="V18" s="1"/>
  <c r="W18" s="1"/>
  <c r="T22"/>
  <c r="V22" s="1"/>
  <c r="W22" s="1"/>
  <c r="T26"/>
  <c r="V26" s="1"/>
  <c r="W26" s="1"/>
  <c r="T30"/>
  <c r="V30" s="1"/>
  <c r="W30" s="1"/>
  <c r="T41"/>
  <c r="V41" s="1"/>
  <c r="W41" s="1"/>
  <c r="T45"/>
  <c r="V45" s="1"/>
  <c r="W45" s="1"/>
  <c r="T49"/>
  <c r="V49" s="1"/>
  <c r="W49" s="1"/>
  <c r="T53"/>
  <c r="V53" s="1"/>
  <c r="W53" s="1"/>
  <c r="T57"/>
  <c r="V57" s="1"/>
  <c r="W57" s="1"/>
  <c r="T61"/>
  <c r="V61" s="1"/>
  <c r="W61" s="1"/>
  <c r="T6"/>
  <c r="V6" s="1"/>
  <c r="W6" s="1"/>
  <c r="W8"/>
  <c r="T72"/>
  <c r="V72" s="1"/>
  <c r="W72" s="1"/>
  <c r="T14"/>
  <c r="V14" s="1"/>
  <c r="W14" s="1"/>
  <c r="P74"/>
  <c r="T4"/>
  <c r="L4"/>
  <c r="L74" s="1"/>
  <c r="T70" i="5" l="1"/>
  <c r="V4" i="4"/>
  <c r="W4" s="1"/>
  <c r="T74"/>
  <c r="B23" i="2"/>
  <c r="M16" i="1" l="1"/>
  <c r="P16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4"/>
  <c r="K32"/>
  <c r="L32" s="1"/>
  <c r="K33"/>
  <c r="L33" s="1"/>
  <c r="K34"/>
  <c r="L34" s="1"/>
  <c r="K35"/>
  <c r="L35"/>
  <c r="K36"/>
  <c r="L36" s="1"/>
  <c r="K37"/>
  <c r="L37"/>
  <c r="K38"/>
  <c r="L38" s="1"/>
  <c r="K39"/>
  <c r="L39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7"/>
  <c r="V68"/>
  <c r="V69"/>
  <c r="V70"/>
  <c r="V71"/>
  <c r="V72"/>
  <c r="V4"/>
  <c r="S2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4"/>
  <c r="B16" i="2" l="1"/>
  <c r="R16" i="1"/>
  <c r="R67"/>
  <c r="I139" l="1"/>
  <c r="U139"/>
  <c r="H139"/>
  <c r="K74"/>
  <c r="L74" s="1"/>
  <c r="K75"/>
  <c r="L75" s="1"/>
  <c r="K76"/>
  <c r="L76" s="1"/>
  <c r="K77"/>
  <c r="L77" s="1"/>
  <c r="K78"/>
  <c r="L78" s="1"/>
  <c r="K79"/>
  <c r="L79" s="1"/>
  <c r="K80"/>
  <c r="L80" s="1"/>
  <c r="K81"/>
  <c r="L81" s="1"/>
  <c r="K82"/>
  <c r="L82" s="1"/>
  <c r="K83"/>
  <c r="L83" s="1"/>
  <c r="K84"/>
  <c r="L84" s="1"/>
  <c r="K85"/>
  <c r="L85" s="1"/>
  <c r="K86"/>
  <c r="L86" s="1"/>
  <c r="K87"/>
  <c r="L87" s="1"/>
  <c r="K88"/>
  <c r="L88" s="1"/>
  <c r="K89"/>
  <c r="L89" s="1"/>
  <c r="K90"/>
  <c r="L90" s="1"/>
  <c r="K91"/>
  <c r="L91" s="1"/>
  <c r="K92"/>
  <c r="L92" s="1"/>
  <c r="K93"/>
  <c r="L93" s="1"/>
  <c r="K94"/>
  <c r="L94" s="1"/>
  <c r="K95"/>
  <c r="L95" s="1"/>
  <c r="K96"/>
  <c r="L96" s="1"/>
  <c r="K97"/>
  <c r="L97" s="1"/>
  <c r="K98"/>
  <c r="L98" s="1"/>
  <c r="K99"/>
  <c r="L99" s="1"/>
  <c r="K100"/>
  <c r="L100" s="1"/>
  <c r="K101"/>
  <c r="L101" s="1"/>
  <c r="K102"/>
  <c r="L102" s="1"/>
  <c r="K103"/>
  <c r="L103" s="1"/>
  <c r="K104"/>
  <c r="L104" s="1"/>
  <c r="K105"/>
  <c r="L105" s="1"/>
  <c r="K106"/>
  <c r="L106" s="1"/>
  <c r="K107"/>
  <c r="L107" s="1"/>
  <c r="K108"/>
  <c r="L108" s="1"/>
  <c r="K109"/>
  <c r="L109" s="1"/>
  <c r="K110"/>
  <c r="L110" s="1"/>
  <c r="K111"/>
  <c r="L111" s="1"/>
  <c r="K112"/>
  <c r="L112" s="1"/>
  <c r="K113"/>
  <c r="L113" s="1"/>
  <c r="K114"/>
  <c r="L114" s="1"/>
  <c r="K115"/>
  <c r="L115" s="1"/>
  <c r="K116"/>
  <c r="L116" s="1"/>
  <c r="K117"/>
  <c r="L117" s="1"/>
  <c r="K118"/>
  <c r="L118" s="1"/>
  <c r="K119"/>
  <c r="L119" s="1"/>
  <c r="K120"/>
  <c r="L120" s="1"/>
  <c r="K121"/>
  <c r="L121" s="1"/>
  <c r="K122"/>
  <c r="L122" s="1"/>
  <c r="K123"/>
  <c r="L123" s="1"/>
  <c r="K124"/>
  <c r="L124" s="1"/>
  <c r="K125"/>
  <c r="L125" s="1"/>
  <c r="K126"/>
  <c r="L126" s="1"/>
  <c r="K127"/>
  <c r="L127" s="1"/>
  <c r="K128"/>
  <c r="L128" s="1"/>
  <c r="K129"/>
  <c r="L129" s="1"/>
  <c r="K130"/>
  <c r="L130" s="1"/>
  <c r="K131"/>
  <c r="L131" s="1"/>
  <c r="K132"/>
  <c r="L132" s="1"/>
  <c r="K133"/>
  <c r="L133" s="1"/>
  <c r="K134"/>
  <c r="L134" s="1"/>
  <c r="K135"/>
  <c r="L135" s="1"/>
  <c r="K136"/>
  <c r="L136" s="1"/>
  <c r="K137"/>
  <c r="L137" s="1"/>
  <c r="K73"/>
  <c r="L73" s="1"/>
  <c r="T33"/>
  <c r="T34"/>
  <c r="T35"/>
  <c r="T36"/>
  <c r="T37"/>
  <c r="T38"/>
  <c r="T39"/>
  <c r="T32"/>
  <c r="K41"/>
  <c r="L41" s="1"/>
  <c r="M41"/>
  <c r="P41" s="1"/>
  <c r="Q41"/>
  <c r="R41"/>
  <c r="S41"/>
  <c r="K42"/>
  <c r="L42" s="1"/>
  <c r="M42"/>
  <c r="P42" s="1"/>
  <c r="Q42"/>
  <c r="R42"/>
  <c r="S42"/>
  <c r="K43"/>
  <c r="L43" s="1"/>
  <c r="M43"/>
  <c r="P43" s="1"/>
  <c r="Q43"/>
  <c r="R43"/>
  <c r="S43"/>
  <c r="K44"/>
  <c r="L44" s="1"/>
  <c r="M44"/>
  <c r="P44" s="1"/>
  <c r="Q44"/>
  <c r="R44"/>
  <c r="S44"/>
  <c r="K45"/>
  <c r="L45" s="1"/>
  <c r="M45"/>
  <c r="P45" s="1"/>
  <c r="Q45"/>
  <c r="R45"/>
  <c r="S45"/>
  <c r="K46"/>
  <c r="L46" s="1"/>
  <c r="M46"/>
  <c r="P46" s="1"/>
  <c r="Q46"/>
  <c r="R46"/>
  <c r="S46"/>
  <c r="K47"/>
  <c r="L47" s="1"/>
  <c r="M47"/>
  <c r="P47" s="1"/>
  <c r="Q47"/>
  <c r="R47"/>
  <c r="S47"/>
  <c r="K48"/>
  <c r="L48" s="1"/>
  <c r="M48"/>
  <c r="P48" s="1"/>
  <c r="Q48"/>
  <c r="R48"/>
  <c r="S48"/>
  <c r="K49"/>
  <c r="L49" s="1"/>
  <c r="M49"/>
  <c r="P49" s="1"/>
  <c r="Q49"/>
  <c r="R49"/>
  <c r="S49"/>
  <c r="K50"/>
  <c r="L50" s="1"/>
  <c r="M50"/>
  <c r="P50" s="1"/>
  <c r="Q50"/>
  <c r="R50"/>
  <c r="S50"/>
  <c r="K51"/>
  <c r="L51" s="1"/>
  <c r="M51"/>
  <c r="P51" s="1"/>
  <c r="Q51"/>
  <c r="R51"/>
  <c r="S51"/>
  <c r="K52"/>
  <c r="L52" s="1"/>
  <c r="M52"/>
  <c r="P52" s="1"/>
  <c r="Q52"/>
  <c r="R52"/>
  <c r="S52"/>
  <c r="K53"/>
  <c r="L53" s="1"/>
  <c r="M53"/>
  <c r="P53" s="1"/>
  <c r="Q53"/>
  <c r="R53"/>
  <c r="S53"/>
  <c r="K54"/>
  <c r="L54" s="1"/>
  <c r="M54"/>
  <c r="P54" s="1"/>
  <c r="Q54"/>
  <c r="R54"/>
  <c r="S54"/>
  <c r="K55"/>
  <c r="L55" s="1"/>
  <c r="M55"/>
  <c r="P55" s="1"/>
  <c r="Q55"/>
  <c r="R55"/>
  <c r="S55"/>
  <c r="K56"/>
  <c r="L56" s="1"/>
  <c r="M56"/>
  <c r="P56" s="1"/>
  <c r="Q56"/>
  <c r="R56"/>
  <c r="S56"/>
  <c r="K57"/>
  <c r="L57" s="1"/>
  <c r="M57"/>
  <c r="P57" s="1"/>
  <c r="Q57"/>
  <c r="R57"/>
  <c r="S57"/>
  <c r="K58"/>
  <c r="L58" s="1"/>
  <c r="M58"/>
  <c r="P58" s="1"/>
  <c r="Q58"/>
  <c r="R58"/>
  <c r="S58"/>
  <c r="K59"/>
  <c r="L59" s="1"/>
  <c r="M59"/>
  <c r="P59" s="1"/>
  <c r="Q59"/>
  <c r="R59"/>
  <c r="S59"/>
  <c r="K60"/>
  <c r="L60" s="1"/>
  <c r="M60"/>
  <c r="P60" s="1"/>
  <c r="Q60"/>
  <c r="R60"/>
  <c r="S60"/>
  <c r="K61"/>
  <c r="L61" s="1"/>
  <c r="M61"/>
  <c r="P61" s="1"/>
  <c r="Q61"/>
  <c r="R61"/>
  <c r="S61"/>
  <c r="K62"/>
  <c r="L62" s="1"/>
  <c r="M62"/>
  <c r="P62" s="1"/>
  <c r="Q62"/>
  <c r="R62"/>
  <c r="S62"/>
  <c r="K63"/>
  <c r="L63"/>
  <c r="M63"/>
  <c r="P63" s="1"/>
  <c r="Q63"/>
  <c r="R63"/>
  <c r="S63"/>
  <c r="K64"/>
  <c r="L64" s="1"/>
  <c r="M64"/>
  <c r="P64" s="1"/>
  <c r="Q64"/>
  <c r="R64"/>
  <c r="S64"/>
  <c r="K65"/>
  <c r="L65" s="1"/>
  <c r="M65"/>
  <c r="P65" s="1"/>
  <c r="Q65"/>
  <c r="R65"/>
  <c r="S65"/>
  <c r="K66"/>
  <c r="L66" s="1"/>
  <c r="M66"/>
  <c r="P66" s="1"/>
  <c r="Q66"/>
  <c r="R66"/>
  <c r="S66"/>
  <c r="K67"/>
  <c r="L67" s="1"/>
  <c r="M67"/>
  <c r="P67" s="1"/>
  <c r="Q67"/>
  <c r="S67"/>
  <c r="K68"/>
  <c r="L68" s="1"/>
  <c r="M68"/>
  <c r="P68" s="1"/>
  <c r="Q68"/>
  <c r="R68"/>
  <c r="S68"/>
  <c r="K69"/>
  <c r="L69"/>
  <c r="M69"/>
  <c r="P69" s="1"/>
  <c r="Q69"/>
  <c r="R69"/>
  <c r="S69"/>
  <c r="K70"/>
  <c r="L70" s="1"/>
  <c r="M70"/>
  <c r="P70" s="1"/>
  <c r="Q70"/>
  <c r="R70"/>
  <c r="S70"/>
  <c r="K71"/>
  <c r="L71" s="1"/>
  <c r="M71"/>
  <c r="P71" s="1"/>
  <c r="Q71"/>
  <c r="R71"/>
  <c r="S71"/>
  <c r="K72"/>
  <c r="L72" s="1"/>
  <c r="M72"/>
  <c r="P72" s="1"/>
  <c r="Q72"/>
  <c r="R72"/>
  <c r="S72"/>
  <c r="S40"/>
  <c r="R40"/>
  <c r="Q40"/>
  <c r="M40"/>
  <c r="P40" s="1"/>
  <c r="K40"/>
  <c r="L40" s="1"/>
  <c r="K12"/>
  <c r="L12" s="1"/>
  <c r="M12"/>
  <c r="P12" s="1"/>
  <c r="Q12"/>
  <c r="R12"/>
  <c r="S12"/>
  <c r="K13"/>
  <c r="L13"/>
  <c r="M13"/>
  <c r="P13" s="1"/>
  <c r="Q13"/>
  <c r="R13"/>
  <c r="S13"/>
  <c r="K14"/>
  <c r="L14" s="1"/>
  <c r="M14"/>
  <c r="P14" s="1"/>
  <c r="Q14"/>
  <c r="R14"/>
  <c r="S14"/>
  <c r="K15"/>
  <c r="L15" s="1"/>
  <c r="M15"/>
  <c r="P15" s="1"/>
  <c r="Q15"/>
  <c r="R15"/>
  <c r="S15"/>
  <c r="K16"/>
  <c r="L16" s="1"/>
  <c r="Q16"/>
  <c r="S16"/>
  <c r="K17"/>
  <c r="L17" s="1"/>
  <c r="M17"/>
  <c r="P17" s="1"/>
  <c r="Q17"/>
  <c r="R17"/>
  <c r="S17"/>
  <c r="K18"/>
  <c r="L18" s="1"/>
  <c r="M18"/>
  <c r="P18" s="1"/>
  <c r="Q18"/>
  <c r="R18"/>
  <c r="S18"/>
  <c r="K19"/>
  <c r="L19" s="1"/>
  <c r="M19"/>
  <c r="P19" s="1"/>
  <c r="Q19"/>
  <c r="R19"/>
  <c r="S19"/>
  <c r="K20"/>
  <c r="L20" s="1"/>
  <c r="M20"/>
  <c r="P20" s="1"/>
  <c r="Q20"/>
  <c r="R20"/>
  <c r="S20"/>
  <c r="K21"/>
  <c r="L21" s="1"/>
  <c r="M21"/>
  <c r="P21" s="1"/>
  <c r="Q21"/>
  <c r="R21"/>
  <c r="S21"/>
  <c r="K22"/>
  <c r="L22" s="1"/>
  <c r="M22"/>
  <c r="P22" s="1"/>
  <c r="Q22"/>
  <c r="R22"/>
  <c r="S22"/>
  <c r="K23"/>
  <c r="L23" s="1"/>
  <c r="M23"/>
  <c r="P23" s="1"/>
  <c r="Q23"/>
  <c r="R23"/>
  <c r="S23"/>
  <c r="K24"/>
  <c r="L24" s="1"/>
  <c r="M24"/>
  <c r="P24" s="1"/>
  <c r="Q24"/>
  <c r="R24"/>
  <c r="K25"/>
  <c r="L25" s="1"/>
  <c r="M25"/>
  <c r="P25" s="1"/>
  <c r="Q25"/>
  <c r="R25"/>
  <c r="S25"/>
  <c r="K26"/>
  <c r="L26" s="1"/>
  <c r="M26"/>
  <c r="P26" s="1"/>
  <c r="Q26"/>
  <c r="R26"/>
  <c r="S26"/>
  <c r="K27"/>
  <c r="L27" s="1"/>
  <c r="M27"/>
  <c r="P27" s="1"/>
  <c r="Q27"/>
  <c r="R27"/>
  <c r="S27"/>
  <c r="K28"/>
  <c r="L28" s="1"/>
  <c r="M28"/>
  <c r="P28" s="1"/>
  <c r="Q28"/>
  <c r="R28"/>
  <c r="S28"/>
  <c r="K29"/>
  <c r="L29" s="1"/>
  <c r="M29"/>
  <c r="P29" s="1"/>
  <c r="Q29"/>
  <c r="R29"/>
  <c r="S29"/>
  <c r="K30"/>
  <c r="L30" s="1"/>
  <c r="M30"/>
  <c r="P30" s="1"/>
  <c r="Q30"/>
  <c r="R30"/>
  <c r="S30"/>
  <c r="K31"/>
  <c r="L31" s="1"/>
  <c r="M31"/>
  <c r="P31" s="1"/>
  <c r="Q31"/>
  <c r="R31"/>
  <c r="S31"/>
  <c r="S11"/>
  <c r="K11"/>
  <c r="L11" s="1"/>
  <c r="M11"/>
  <c r="P11" s="1"/>
  <c r="Q11"/>
  <c r="R11"/>
  <c r="K5"/>
  <c r="L5" s="1"/>
  <c r="M5"/>
  <c r="P5" s="1"/>
  <c r="Q5"/>
  <c r="R5"/>
  <c r="S5"/>
  <c r="K6"/>
  <c r="L6" s="1"/>
  <c r="M6"/>
  <c r="P6" s="1"/>
  <c r="Q6"/>
  <c r="R6"/>
  <c r="S6"/>
  <c r="K7"/>
  <c r="L7" s="1"/>
  <c r="M7"/>
  <c r="P7" s="1"/>
  <c r="Q7"/>
  <c r="R7"/>
  <c r="S7"/>
  <c r="K8"/>
  <c r="L8" s="1"/>
  <c r="M8"/>
  <c r="P8" s="1"/>
  <c r="Q8"/>
  <c r="R8"/>
  <c r="S8"/>
  <c r="K9"/>
  <c r="L9" s="1"/>
  <c r="M9"/>
  <c r="P9" s="1"/>
  <c r="Q9"/>
  <c r="R9"/>
  <c r="S9"/>
  <c r="K10"/>
  <c r="L10" s="1"/>
  <c r="M10"/>
  <c r="P10" s="1"/>
  <c r="Q10"/>
  <c r="R10"/>
  <c r="S10"/>
  <c r="S4"/>
  <c r="R4"/>
  <c r="Q4"/>
  <c r="M4"/>
  <c r="P4" s="1"/>
  <c r="K4"/>
  <c r="B26" i="2"/>
  <c r="B8"/>
  <c r="B9"/>
  <c r="B10"/>
  <c r="C10" l="1"/>
  <c r="T61" i="1"/>
  <c r="Q139"/>
  <c r="R139"/>
  <c r="K139"/>
  <c r="P139"/>
  <c r="T59"/>
  <c r="T63"/>
  <c r="T4"/>
  <c r="T40"/>
  <c r="L4"/>
  <c r="L139" s="1"/>
  <c r="T71"/>
  <c r="T69"/>
  <c r="T67"/>
  <c r="T65"/>
  <c r="T55"/>
  <c r="T51"/>
  <c r="T47"/>
  <c r="T43"/>
  <c r="S139"/>
  <c r="T58"/>
  <c r="T54"/>
  <c r="T50"/>
  <c r="T46"/>
  <c r="T42"/>
  <c r="T72"/>
  <c r="T70"/>
  <c r="T68"/>
  <c r="T66"/>
  <c r="T64"/>
  <c r="T62"/>
  <c r="T60"/>
  <c r="T57"/>
  <c r="T53"/>
  <c r="T49"/>
  <c r="T45"/>
  <c r="T41"/>
  <c r="T56"/>
  <c r="T52"/>
  <c r="T48"/>
  <c r="T44"/>
  <c r="T30"/>
  <c r="T28"/>
  <c r="T26"/>
  <c r="T24"/>
  <c r="T22"/>
  <c r="T20"/>
  <c r="T18"/>
  <c r="T16"/>
  <c r="T14"/>
  <c r="T12"/>
  <c r="T31"/>
  <c r="T29"/>
  <c r="T27"/>
  <c r="T25"/>
  <c r="T23"/>
  <c r="T21"/>
  <c r="T19"/>
  <c r="T17"/>
  <c r="T15"/>
  <c r="T13"/>
  <c r="T11"/>
  <c r="T6"/>
  <c r="T10"/>
  <c r="T8"/>
  <c r="T7"/>
  <c r="T5"/>
  <c r="T9"/>
  <c r="B11" i="2"/>
  <c r="B12"/>
  <c r="E12" s="1"/>
  <c r="T139" i="1" l="1"/>
  <c r="E10" i="2"/>
  <c r="C12"/>
  <c r="E16" s="1"/>
  <c r="B14"/>
  <c r="B18" s="1"/>
  <c r="B28" s="1"/>
</calcChain>
</file>

<file path=xl/comments1.xml><?xml version="1.0" encoding="utf-8"?>
<comments xmlns="http://schemas.openxmlformats.org/spreadsheetml/2006/main">
  <authors>
    <author xml:space="preserve"> </author>
  </authors>
  <commentList>
    <comment ref="A1" authorId="0">
      <text>
        <r>
          <rPr>
            <sz val="11"/>
            <rFont val="Calibri"/>
            <family val="2"/>
            <scheme val="minor"/>
          </rPr>
          <t>Report Name:  Sales by Title hct 50 dh   _x000D_Report Type:  Sales by Title   _x000D_Sort:  (none)   _x000D_Top Count:  (none)   _x000D_Date:  Friday, February 01, 2013      10:20 AM   _x000D_Datafile: AudioGo   _x000D_   _x000D_Include Zero Rows: No   _x000D_   _x000D_</t>
        </r>
      </text>
    </comment>
    <comment ref="A75" authorId="0">
      <text>
        <r>
          <rPr>
            <sz val="11"/>
            <rFont val="Calibri"/>
            <family val="2"/>
            <scheme val="minor"/>
          </rPr>
          <t>Elapsed Time:  00:00:00    Rows: 273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A1" authorId="0">
      <text>
        <r>
          <rPr>
            <sz val="11"/>
            <rFont val="Calibri"/>
            <family val="2"/>
            <scheme val="minor"/>
          </rPr>
          <t>Report Name:  Sales by Title hct 50 dh   _x000D_Report Type:  Sales by Title   _x000D_Sort:  (none)   _x000D_Top Count:  (none)   _x000D_Date:  Friday, February 01, 2013      10:20 AM   _x000D_Datafile: AudioGo   _x000D_   _x000D_Include Zero Rows: No   _x000D_   _x000D_</t>
        </r>
      </text>
    </comment>
    <comment ref="A71" authorId="0">
      <text>
        <r>
          <rPr>
            <sz val="11"/>
            <rFont val="Calibri"/>
            <family val="2"/>
            <scheme val="minor"/>
          </rPr>
          <t>Elapsed Time:  00:00:00    Rows: 273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A1" authorId="0">
      <text>
        <r>
          <rPr>
            <sz val="11"/>
            <rFont val="Calibri"/>
            <family val="2"/>
            <scheme val="minor"/>
          </rPr>
          <t>Report Name:  Sales by Title hct 50 dh   _x000D_Report Type:  Sales by Title   _x000D_Sort:  (none)   _x000D_Top Count:  (none)   _x000D_Date:  Friday, February 01, 2013      10:20 AM   _x000D_Datafile: AudioGo   _x000D_   _x000D_Include Zero Rows: No   _x000D_   _x000D_</t>
        </r>
      </text>
    </comment>
    <comment ref="A140" authorId="0">
      <text>
        <r>
          <rPr>
            <sz val="11"/>
            <rFont val="Calibri"/>
            <family val="2"/>
            <scheme val="minor"/>
          </rPr>
          <t>Elapsed Time:  00:00:00    Rows: 273</t>
        </r>
      </text>
    </comment>
  </commentList>
</comments>
</file>

<file path=xl/sharedStrings.xml><?xml version="1.0" encoding="utf-8"?>
<sst xmlns="http://schemas.openxmlformats.org/spreadsheetml/2006/main" count="1993" uniqueCount="545">
  <si>
    <t>Report Specifications</t>
  </si>
  <si>
    <t>[1] MTD 1/13</t>
  </si>
  <si>
    <t>Title</t>
  </si>
  <si>
    <t>ProdCode</t>
  </si>
  <si>
    <t>ISBN_NoDashes</t>
  </si>
  <si>
    <t>Product_Type</t>
  </si>
  <si>
    <t>Pub_Date</t>
  </si>
  <si>
    <t>Num_cs_cd_mp3</t>
  </si>
  <si>
    <t>Price_1</t>
  </si>
  <si>
    <t>Net Sales Value</t>
  </si>
  <si>
    <t>Net Units</t>
  </si>
  <si>
    <t>"Who Could That Be at This Hour?" - ucd</t>
  </si>
  <si>
    <t>69536X</t>
  </si>
  <si>
    <t>9781619695368</t>
  </si>
  <si>
    <t>SL CD Audiobk 50 HCT</t>
  </si>
  <si>
    <t>10/01/12</t>
  </si>
  <si>
    <t>3</t>
  </si>
  <si>
    <t>54.99</t>
  </si>
  <si>
    <t>"Who Could That Be at This Hour?"-libdig</t>
  </si>
  <si>
    <t>695375</t>
  </si>
  <si>
    <t>9781619695375</t>
  </si>
  <si>
    <t>SL Dig Audiobk 50HCT</t>
  </si>
  <si>
    <t>10/23/12</t>
  </si>
  <si>
    <t>0</t>
  </si>
  <si>
    <t>39.99</t>
  </si>
  <si>
    <t>500, The - libdig</t>
  </si>
  <si>
    <t>690806</t>
  </si>
  <si>
    <t>9781619690806</t>
  </si>
  <si>
    <t>06/05/12</t>
  </si>
  <si>
    <t>49.99</t>
  </si>
  <si>
    <t>Adrenaline - libdig</t>
  </si>
  <si>
    <t>136661</t>
  </si>
  <si>
    <t>9781611136661</t>
  </si>
  <si>
    <t>07/01/11</t>
  </si>
  <si>
    <t>59.99</t>
  </si>
  <si>
    <t>Adrenaline - LR CD HCT</t>
  </si>
  <si>
    <t>135022</t>
  </si>
  <si>
    <t>9781611135022</t>
  </si>
  <si>
    <t>HCT 50 Audio T CD</t>
  </si>
  <si>
    <t>08/23/11</t>
  </si>
  <si>
    <t>12</t>
  </si>
  <si>
    <t>29.99</t>
  </si>
  <si>
    <t>Adrenaline - ucd</t>
  </si>
  <si>
    <t>136654</t>
  </si>
  <si>
    <t>9781611136654</t>
  </si>
  <si>
    <t>79.99</t>
  </si>
  <si>
    <t>Alpha - libdig</t>
  </si>
  <si>
    <t>690608</t>
  </si>
  <si>
    <t>9781619690608</t>
  </si>
  <si>
    <t>05/01/12</t>
  </si>
  <si>
    <t>Altered - libdig</t>
  </si>
  <si>
    <t>699038</t>
  </si>
  <si>
    <t>9781619699038</t>
  </si>
  <si>
    <t>HACD DigAudiobk50HCT</t>
  </si>
  <si>
    <t>01/02/13</t>
  </si>
  <si>
    <t>44.99</t>
  </si>
  <si>
    <t>Altered - ucd</t>
  </si>
  <si>
    <t>699021</t>
  </si>
  <si>
    <t>9781619699021</t>
  </si>
  <si>
    <t>HACD Audiobook 50HCT</t>
  </si>
  <si>
    <t>01/01/13</t>
  </si>
  <si>
    <t>7</t>
  </si>
  <si>
    <t>64.99</t>
  </si>
  <si>
    <t>Art of Fielding, The - libdig</t>
  </si>
  <si>
    <t>131857</t>
  </si>
  <si>
    <t>9781611131857</t>
  </si>
  <si>
    <t>04/01/12</t>
  </si>
  <si>
    <t>69.99</t>
  </si>
  <si>
    <t>Art of Fielding, The - ucd</t>
  </si>
  <si>
    <t>131840</t>
  </si>
  <si>
    <t>9781611131840</t>
  </si>
  <si>
    <t>14</t>
  </si>
  <si>
    <t>89.99</t>
  </si>
  <si>
    <t>Astray - libdig</t>
  </si>
  <si>
    <t>695320</t>
  </si>
  <si>
    <t>9781619695320</t>
  </si>
  <si>
    <t>10/30/12</t>
  </si>
  <si>
    <t>Astray - libply</t>
  </si>
  <si>
    <t>695337</t>
  </si>
  <si>
    <t>9781619695337</t>
  </si>
  <si>
    <t>Playaway Lib 50HCT</t>
  </si>
  <si>
    <t>1</t>
  </si>
  <si>
    <t>Astray - ucd</t>
  </si>
  <si>
    <t>695313</t>
  </si>
  <si>
    <t>9781619695313</t>
  </si>
  <si>
    <t>6</t>
  </si>
  <si>
    <t>Barefoot - libdig</t>
  </si>
  <si>
    <t>690639</t>
  </si>
  <si>
    <t>9781619690639</t>
  </si>
  <si>
    <t>Barefoot - libply</t>
  </si>
  <si>
    <t>690646</t>
  </si>
  <si>
    <t>9781619690646</t>
  </si>
  <si>
    <t>99.99</t>
  </si>
  <si>
    <t>Barefoot - LR CD HCT</t>
  </si>
  <si>
    <t>691575</t>
  </si>
  <si>
    <t>9781619691575</t>
  </si>
  <si>
    <t>07/10/12</t>
  </si>
  <si>
    <t>Bleed for Me - libdig</t>
  </si>
  <si>
    <t>131437</t>
  </si>
  <si>
    <t>9781611131437</t>
  </si>
  <si>
    <t>02/01/12</t>
  </si>
  <si>
    <t>Bleed for Me - ucd</t>
  </si>
  <si>
    <t>131420</t>
  </si>
  <si>
    <t>9781611131420</t>
  </si>
  <si>
    <t>10</t>
  </si>
  <si>
    <t>Blight of Mages, A - libdig</t>
  </si>
  <si>
    <t>136739</t>
  </si>
  <si>
    <t>9781611136739</t>
  </si>
  <si>
    <t>08/01/11</t>
  </si>
  <si>
    <t>84.99</t>
  </si>
  <si>
    <t>Blight of Mages, A - ucd</t>
  </si>
  <si>
    <t>136722</t>
  </si>
  <si>
    <t>9781611136722</t>
  </si>
  <si>
    <t>22</t>
  </si>
  <si>
    <t>Blink - libdig</t>
  </si>
  <si>
    <t>249303</t>
  </si>
  <si>
    <t>9781600249303</t>
  </si>
  <si>
    <t>11/01/11</t>
  </si>
  <si>
    <t>59.98</t>
  </si>
  <si>
    <t>Blink - ucd</t>
  </si>
  <si>
    <t>133431</t>
  </si>
  <si>
    <t>9781611133431</t>
  </si>
  <si>
    <t>Blood of Heroes, The - LR CD HCT</t>
  </si>
  <si>
    <t>132496</t>
  </si>
  <si>
    <t>9781611132496</t>
  </si>
  <si>
    <t>34.99</t>
  </si>
  <si>
    <t>Book of Madness and Cures, The - libdig</t>
  </si>
  <si>
    <t>131765</t>
  </si>
  <si>
    <t>9781611131765</t>
  </si>
  <si>
    <t>Boy, The - libdig</t>
  </si>
  <si>
    <t>698932</t>
  </si>
  <si>
    <t>9781619698932</t>
  </si>
  <si>
    <t>01/15/13</t>
  </si>
  <si>
    <t>Boy, The - ucd</t>
  </si>
  <si>
    <t>698925</t>
  </si>
  <si>
    <t>9781619698925</t>
  </si>
  <si>
    <t>4</t>
  </si>
  <si>
    <t>Buy High, Sell Higher - LR CD HCT</t>
  </si>
  <si>
    <t>132519</t>
  </si>
  <si>
    <t>9781611132519</t>
  </si>
  <si>
    <t>03/13/12</t>
  </si>
  <si>
    <t>By Starlight - libdig</t>
  </si>
  <si>
    <t>691339</t>
  </si>
  <si>
    <t>9781619691339</t>
  </si>
  <si>
    <t>08/21/12</t>
  </si>
  <si>
    <t>Come a Little Closer - LR CD HCT</t>
  </si>
  <si>
    <t>130225</t>
  </si>
  <si>
    <t>9781611130225</t>
  </si>
  <si>
    <t>12/13/11</t>
  </si>
  <si>
    <t>8</t>
  </si>
  <si>
    <t>Complete Stories, The - libdig</t>
  </si>
  <si>
    <t>695818</t>
  </si>
  <si>
    <t>9781619695818</t>
  </si>
  <si>
    <t>12/11/12</t>
  </si>
  <si>
    <t>Complete Stories, The - LR CD HCT</t>
  </si>
  <si>
    <t>695849</t>
  </si>
  <si>
    <t>9781619695849</t>
  </si>
  <si>
    <t>02/12/13</t>
  </si>
  <si>
    <t>16</t>
  </si>
  <si>
    <t>Complete Stories, The - ucd</t>
  </si>
  <si>
    <t>695795</t>
  </si>
  <si>
    <t>9781619695795</t>
  </si>
  <si>
    <t>12/01/12</t>
  </si>
  <si>
    <t>Consider Phlebas - libdig</t>
  </si>
  <si>
    <t>136777</t>
  </si>
  <si>
    <t>9781611136777</t>
  </si>
  <si>
    <t>74.99</t>
  </si>
  <si>
    <t>Dare Me - libdig</t>
  </si>
  <si>
    <t>691148</t>
  </si>
  <si>
    <t>9781619691148</t>
  </si>
  <si>
    <t>07/31/12</t>
  </si>
  <si>
    <t>Dare Me - LR CD HCT</t>
  </si>
  <si>
    <t>691629</t>
  </si>
  <si>
    <t>9781619691629</t>
  </si>
  <si>
    <t>09/11/12</t>
  </si>
  <si>
    <t>Dare Me - ucd</t>
  </si>
  <si>
    <t>691131</t>
  </si>
  <si>
    <t>9781619691131</t>
  </si>
  <si>
    <t>08/01/12</t>
  </si>
  <si>
    <t>Darkness Falls (Tiernan) - libdig</t>
  </si>
  <si>
    <t>133462</t>
  </si>
  <si>
    <t>9781611133462</t>
  </si>
  <si>
    <t>01/01/12</t>
  </si>
  <si>
    <t>Daughters of Eve - libdig</t>
  </si>
  <si>
    <t>132694</t>
  </si>
  <si>
    <t>9781611132694</t>
  </si>
  <si>
    <t>Devil's Highway, The - ucd</t>
  </si>
  <si>
    <t>136807</t>
  </si>
  <si>
    <t>9781611136807</t>
  </si>
  <si>
    <t>06/01/11</t>
  </si>
  <si>
    <t>Edge of Dark Water - libdig</t>
  </si>
  <si>
    <t>131635</t>
  </si>
  <si>
    <t>9781611131635</t>
  </si>
  <si>
    <t>03/01/12</t>
  </si>
  <si>
    <t>Edge of Dark Water - ucd</t>
  </si>
  <si>
    <t>131628</t>
  </si>
  <si>
    <t>9781611131628</t>
  </si>
  <si>
    <t>End of the Wasp Season, The - ucd</t>
  </si>
  <si>
    <t>137965</t>
  </si>
  <si>
    <t>9781611137965</t>
  </si>
  <si>
    <t>10/01/11</t>
  </si>
  <si>
    <t>11</t>
  </si>
  <si>
    <t>Gift of Magic, A - libdig</t>
  </si>
  <si>
    <t>69102X</t>
  </si>
  <si>
    <t>9781619691025</t>
  </si>
  <si>
    <t>06/01/12</t>
  </si>
  <si>
    <t>Gift of Magic, A - ucd</t>
  </si>
  <si>
    <t>691018</t>
  </si>
  <si>
    <t>9781619691018</t>
  </si>
  <si>
    <t>Gilly Salt Sisters, The - libdig</t>
  </si>
  <si>
    <t>131574</t>
  </si>
  <si>
    <t>9781611131574</t>
  </si>
  <si>
    <t>Gilly Salt Sisters, The - LR CD HCT</t>
  </si>
  <si>
    <t>691780</t>
  </si>
  <si>
    <t>9781619691780</t>
  </si>
  <si>
    <t>05/15/12</t>
  </si>
  <si>
    <t>Gilly Salt Sisters, The - ucd</t>
  </si>
  <si>
    <t>131567</t>
  </si>
  <si>
    <t>9781611131567</t>
  </si>
  <si>
    <t>Heartless - libdig</t>
  </si>
  <si>
    <t>136685</t>
  </si>
  <si>
    <t>9781611136685</t>
  </si>
  <si>
    <t>Here Comes Trouble - libdig</t>
  </si>
  <si>
    <t>137736</t>
  </si>
  <si>
    <t>9781611137736</t>
  </si>
  <si>
    <t>09/01/11</t>
  </si>
  <si>
    <t>Here Comes Trouble - libply</t>
  </si>
  <si>
    <t>133219</t>
  </si>
  <si>
    <t>9781611133219</t>
  </si>
  <si>
    <t>Here Comes Trouble - ucd</t>
  </si>
  <si>
    <t>137712</t>
  </si>
  <si>
    <t>9781611137712</t>
  </si>
  <si>
    <t>House of Silk, The - libdig</t>
  </si>
  <si>
    <t>132915</t>
  </si>
  <si>
    <t>9781611132915</t>
  </si>
  <si>
    <t>House of Silk, The - libply</t>
  </si>
  <si>
    <t>133349</t>
  </si>
  <si>
    <t>9781611133349</t>
  </si>
  <si>
    <t>How to Rock Braces and Glasses - libdig</t>
  </si>
  <si>
    <t>131222</t>
  </si>
  <si>
    <t>9781611131222</t>
  </si>
  <si>
    <t>Hydrogen Sonata, The - libdig</t>
  </si>
  <si>
    <t>695467</t>
  </si>
  <si>
    <t>9781619695467</t>
  </si>
  <si>
    <t>11/01/12</t>
  </si>
  <si>
    <t>Hydrogen Sonata, The - libply</t>
  </si>
  <si>
    <t>695474</t>
  </si>
  <si>
    <t>9781619695474</t>
  </si>
  <si>
    <t>115.99</t>
  </si>
  <si>
    <t>Hydrogen Sonata, The - LR CD HCT</t>
  </si>
  <si>
    <t>695481</t>
  </si>
  <si>
    <t>9781619695481</t>
  </si>
  <si>
    <t>Hydrogen Sonata, The - ucd</t>
  </si>
  <si>
    <t>695450</t>
  </si>
  <si>
    <t>9781619695450</t>
  </si>
  <si>
    <t>I Hunt Killers - libdig</t>
  </si>
  <si>
    <t>131888</t>
  </si>
  <si>
    <t>9781611131888</t>
  </si>
  <si>
    <t>I Hunt Killers - ucd</t>
  </si>
  <si>
    <t>131871</t>
  </si>
  <si>
    <t>9781611131871</t>
  </si>
  <si>
    <t>Immortal Rider - libdig</t>
  </si>
  <si>
    <t>133080</t>
  </si>
  <si>
    <t>9781611133080</t>
  </si>
  <si>
    <t>12/01/11</t>
  </si>
  <si>
    <t>Impossible Dead, The - libdig</t>
  </si>
  <si>
    <t>132991</t>
  </si>
  <si>
    <t>9781611132991</t>
  </si>
  <si>
    <t>Impossible Dead, The - ucd</t>
  </si>
  <si>
    <t>132984</t>
  </si>
  <si>
    <t>9781611132984</t>
  </si>
  <si>
    <t>Iron Hearted Violet - libdig</t>
  </si>
  <si>
    <t>695931</t>
  </si>
  <si>
    <t>9781619695931</t>
  </si>
  <si>
    <t>10/09/12</t>
  </si>
  <si>
    <t>Iron Hearted Violet - LR CD HCT</t>
  </si>
  <si>
    <t>696006</t>
  </si>
  <si>
    <t>9781619696006</t>
  </si>
  <si>
    <t>26.98</t>
  </si>
  <si>
    <t>Key to Creation, The - libdig</t>
  </si>
  <si>
    <t>136715</t>
  </si>
  <si>
    <t>9781611136715</t>
  </si>
  <si>
    <t>Last Dogs, The: The Vanishing - libdig</t>
  </si>
  <si>
    <t>695207</t>
  </si>
  <si>
    <t>9781619695207</t>
  </si>
  <si>
    <t>09/04/12</t>
  </si>
  <si>
    <t>Last Dogs, The: The Vanishing - ucd</t>
  </si>
  <si>
    <t>695191</t>
  </si>
  <si>
    <t>9781619695191</t>
  </si>
  <si>
    <t>09/01/12</t>
  </si>
  <si>
    <t>Last Minute, The - libdig</t>
  </si>
  <si>
    <t>691179</t>
  </si>
  <si>
    <t>9781619691179</t>
  </si>
  <si>
    <t>07/03/12</t>
  </si>
  <si>
    <t>Last Minute, The - LR CD HCT</t>
  </si>
  <si>
    <t>691636</t>
  </si>
  <si>
    <t>9781619691636</t>
  </si>
  <si>
    <t>13</t>
  </si>
  <si>
    <t>Last Minute, The - ucd</t>
  </si>
  <si>
    <t>691162</t>
  </si>
  <si>
    <t>9781619691162</t>
  </si>
  <si>
    <t>07/01/12</t>
  </si>
  <si>
    <t>Last Princess, The - libdig</t>
  </si>
  <si>
    <t>690721</t>
  </si>
  <si>
    <t>9781619690721</t>
  </si>
  <si>
    <t>Letter, The - LR CD HCT</t>
  </si>
  <si>
    <t>691605</t>
  </si>
  <si>
    <t>9781619691605</t>
  </si>
  <si>
    <t>08/14/12</t>
  </si>
  <si>
    <t>5</t>
  </si>
  <si>
    <t>26.99</t>
  </si>
  <si>
    <t>Lies That Chelsea Handler Told Me-libdig</t>
  </si>
  <si>
    <t>136609</t>
  </si>
  <si>
    <t>9781611136609</t>
  </si>
  <si>
    <t>05/01/11</t>
  </si>
  <si>
    <t>Lifeboat, The - libdig</t>
  </si>
  <si>
    <t>131796</t>
  </si>
  <si>
    <t>9781611131796</t>
  </si>
  <si>
    <t>Lifeboat, The - LR CD HCT</t>
  </si>
  <si>
    <t>132489</t>
  </si>
  <si>
    <t>9781611132489</t>
  </si>
  <si>
    <t>06/12/12</t>
  </si>
  <si>
    <t>24.99</t>
  </si>
  <si>
    <t>Lifeboat, The - ucd</t>
  </si>
  <si>
    <t>131789</t>
  </si>
  <si>
    <t>9781611131789</t>
  </si>
  <si>
    <t>Long Walk to Freedom - libdig</t>
  </si>
  <si>
    <t>131659</t>
  </si>
  <si>
    <t>9781611131659</t>
  </si>
  <si>
    <t>Long Walk to Freedom - mp3cd</t>
  </si>
  <si>
    <t>131666</t>
  </si>
  <si>
    <t>9781611131666</t>
  </si>
  <si>
    <t>SL MP3 Audiobk 50HCT</t>
  </si>
  <si>
    <t>Middlesteins, The - libdig</t>
  </si>
  <si>
    <t>695399</t>
  </si>
  <si>
    <t>9781619695399</t>
  </si>
  <si>
    <t>Middlesteins, The - LR CD HCT</t>
  </si>
  <si>
    <t>695412</t>
  </si>
  <si>
    <t>9781619695412</t>
  </si>
  <si>
    <t>Middlesteins, The - ucd</t>
  </si>
  <si>
    <t>695382</t>
  </si>
  <si>
    <t>9781619695382</t>
  </si>
  <si>
    <t>Monster High 4: Back and Deader T-libdig</t>
  </si>
  <si>
    <t>690745</t>
  </si>
  <si>
    <t>9781619690745</t>
  </si>
  <si>
    <t>Orchard, The - ucd</t>
  </si>
  <si>
    <t>137989</t>
  </si>
  <si>
    <t>9781611137989</t>
  </si>
  <si>
    <t>Outliers - libdig</t>
  </si>
  <si>
    <t>411572</t>
  </si>
  <si>
    <t>9781609411572</t>
  </si>
  <si>
    <t>49.98</t>
  </si>
  <si>
    <t>Perfect Marriage, The - libdig</t>
  </si>
  <si>
    <t>698895</t>
  </si>
  <si>
    <t>9781619698895</t>
  </si>
  <si>
    <t>01/08/13</t>
  </si>
  <si>
    <t>Perfect Marriage, The - ucd</t>
  </si>
  <si>
    <t>698888</t>
  </si>
  <si>
    <t>9781619698888</t>
  </si>
  <si>
    <t>Player of Games, The - libdig</t>
  </si>
  <si>
    <t>136753</t>
  </si>
  <si>
    <t>9781611136753</t>
  </si>
  <si>
    <t>Prophet, The - libdig</t>
  </si>
  <si>
    <t>69516X</t>
  </si>
  <si>
    <t>9781619695160</t>
  </si>
  <si>
    <t>Prophet, The - libply</t>
  </si>
  <si>
    <t>695177</t>
  </si>
  <si>
    <t>9781619695177</t>
  </si>
  <si>
    <t>Prophet, The - LR CD HCT</t>
  </si>
  <si>
    <t>695184</t>
  </si>
  <si>
    <t>9781619695184</t>
  </si>
  <si>
    <t>11/13/12</t>
  </si>
  <si>
    <t>Prophet, The - ucd</t>
  </si>
  <si>
    <t>695153</t>
  </si>
  <si>
    <t>9781619695153</t>
  </si>
  <si>
    <t>Pure - libdig</t>
  </si>
  <si>
    <t>131376</t>
  </si>
  <si>
    <t>9781611131376</t>
  </si>
  <si>
    <t>Pure - ucd</t>
  </si>
  <si>
    <t>131369</t>
  </si>
  <si>
    <t>9781611131369</t>
  </si>
  <si>
    <t>Return to Me - libdig</t>
  </si>
  <si>
    <t>699069</t>
  </si>
  <si>
    <t>9781619699069</t>
  </si>
  <si>
    <t>Return to Me - ucd</t>
  </si>
  <si>
    <t>699052</t>
  </si>
  <si>
    <t>9781619699052</t>
  </si>
  <si>
    <t>Reverend's Wife, The - LR CD HCT</t>
  </si>
  <si>
    <t>691599</t>
  </si>
  <si>
    <t>9781619691599</t>
  </si>
  <si>
    <t>Reverend's Wife, The - ucd</t>
  </si>
  <si>
    <t>690684</t>
  </si>
  <si>
    <t>9781619690684</t>
  </si>
  <si>
    <t>Right Hand, The - libdig</t>
  </si>
  <si>
    <t>695665</t>
  </si>
  <si>
    <t>9781619695665</t>
  </si>
  <si>
    <t>Right Hand, The - ucd</t>
  </si>
  <si>
    <t>695658</t>
  </si>
  <si>
    <t>9781619695658</t>
  </si>
  <si>
    <t>Say You're Sorry - libdig</t>
  </si>
  <si>
    <t>695436</t>
  </si>
  <si>
    <t>9781619695436</t>
  </si>
  <si>
    <t>Say You're Sorry - libply</t>
  </si>
  <si>
    <t>695443</t>
  </si>
  <si>
    <t>9781619695443</t>
  </si>
  <si>
    <t>Say You're Sorry - ucd</t>
  </si>
  <si>
    <t>695429</t>
  </si>
  <si>
    <t>9781619695429</t>
  </si>
  <si>
    <t>Scandalous Desires - libdig</t>
  </si>
  <si>
    <t>133035</t>
  </si>
  <si>
    <t>9781611133035</t>
  </si>
  <si>
    <t>Seriously...I'm Kidding - libdig</t>
  </si>
  <si>
    <t>132731</t>
  </si>
  <si>
    <t>9781611132731</t>
  </si>
  <si>
    <t>Service - libdig</t>
  </si>
  <si>
    <t>690516</t>
  </si>
  <si>
    <t>9781619690516</t>
  </si>
  <si>
    <t>So Far Away - libdig</t>
  </si>
  <si>
    <t>690660</t>
  </si>
  <si>
    <t>9781619690660</t>
  </si>
  <si>
    <t>So Far Away - LR CD HCT</t>
  </si>
  <si>
    <t>691582</t>
  </si>
  <si>
    <t>9781619691582</t>
  </si>
  <si>
    <t>9</t>
  </si>
  <si>
    <t>Standing in Another Man's Grave - libdig</t>
  </si>
  <si>
    <t>698963</t>
  </si>
  <si>
    <t>9781619698963</t>
  </si>
  <si>
    <t>Standing in Another Man's Grave - ucd</t>
  </si>
  <si>
    <t>69895X</t>
  </si>
  <si>
    <t>9781619698956</t>
  </si>
  <si>
    <t>Thief of Shadows - libdig</t>
  </si>
  <si>
    <t>691209</t>
  </si>
  <si>
    <t>9781619691209</t>
  </si>
  <si>
    <t>Third Eye, The - libdig</t>
  </si>
  <si>
    <t>691049</t>
  </si>
  <si>
    <t>9781619691049</t>
  </si>
  <si>
    <t>Timeless - libdig</t>
  </si>
  <si>
    <t>131543</t>
  </si>
  <si>
    <t>9781611131543</t>
  </si>
  <si>
    <t>Timeless - LR CD HCT</t>
  </si>
  <si>
    <t>132533</t>
  </si>
  <si>
    <t>9781611132533</t>
  </si>
  <si>
    <t>Tipping Point, The - libdig</t>
  </si>
  <si>
    <t>249464</t>
  </si>
  <si>
    <t>9781600249464</t>
  </si>
  <si>
    <t>Valley of Ashes - libdig</t>
  </si>
  <si>
    <t>691308</t>
  </si>
  <si>
    <t>9781619691308</t>
  </si>
  <si>
    <t>Valley of Ashes - LR CD HCT</t>
  </si>
  <si>
    <t>691643</t>
  </si>
  <si>
    <t>9781619691643</t>
  </si>
  <si>
    <t>10/16/12</t>
  </si>
  <si>
    <t>What it Was - libdig</t>
  </si>
  <si>
    <t>131192</t>
  </si>
  <si>
    <t>9781611131192</t>
  </si>
  <si>
    <t>What it Was - LR CD HCT</t>
  </si>
  <si>
    <t>132540</t>
  </si>
  <si>
    <t>9781611132540</t>
  </si>
  <si>
    <t>What it Was - ucd</t>
  </si>
  <si>
    <t>131185</t>
  </si>
  <si>
    <t>9781611131185</t>
  </si>
  <si>
    <t>Where'd You Go, Bernadette - libdig</t>
  </si>
  <si>
    <t>691117</t>
  </si>
  <si>
    <t>9781619691117</t>
  </si>
  <si>
    <t>Where'd You Go, Bernadette - ucd</t>
  </si>
  <si>
    <t>691100</t>
  </si>
  <si>
    <t>9781619691100</t>
  </si>
  <si>
    <t>Why We Broke Up - libdig</t>
  </si>
  <si>
    <t>130034</t>
  </si>
  <si>
    <t>9781611130034</t>
  </si>
  <si>
    <t>Why We Broke Up - ucd</t>
  </si>
  <si>
    <t>135374</t>
  </si>
  <si>
    <t>9781611135374</t>
  </si>
  <si>
    <t>Woe to Live On - libdig</t>
  </si>
  <si>
    <t>132014</t>
  </si>
  <si>
    <t>9781611132014</t>
  </si>
  <si>
    <t>Woe to Live On - ucd</t>
  </si>
  <si>
    <t>132007</t>
  </si>
  <si>
    <t>9781611132007</t>
  </si>
  <si>
    <t>Yes Ma'am, No Sir - LR CD HCT</t>
  </si>
  <si>
    <t>132502</t>
  </si>
  <si>
    <t>9781611132502</t>
  </si>
  <si>
    <t>You Came Back - libdig</t>
  </si>
  <si>
    <t>690967</t>
  </si>
  <si>
    <t>9781619690967</t>
  </si>
  <si>
    <t>You Came Back - ucd</t>
  </si>
  <si>
    <t>690950</t>
  </si>
  <si>
    <t>9781619690950</t>
  </si>
  <si>
    <t>ZOM-B - libdig</t>
  </si>
  <si>
    <t>695504</t>
  </si>
  <si>
    <t>9781619695504</t>
  </si>
  <si>
    <t>ZOM-B - libply</t>
  </si>
  <si>
    <t>695511</t>
  </si>
  <si>
    <t>9781619695511</t>
  </si>
  <si>
    <t>HACD Playaway 50 HCT</t>
  </si>
  <si>
    <t>ZOM-B: Underground - libdig</t>
  </si>
  <si>
    <t>698994</t>
  </si>
  <si>
    <t>9781619698994</t>
  </si>
  <si>
    <t>ZOM-B: Underground - ucd</t>
  </si>
  <si>
    <t>698987</t>
  </si>
  <si>
    <t>9781619698987</t>
  </si>
  <si>
    <t>Grand Totals:</t>
  </si>
  <si>
    <t>AudioGo</t>
  </si>
  <si>
    <t>Hachette 50 Report</t>
  </si>
  <si>
    <t>Net Gross sales - hard goods</t>
  </si>
  <si>
    <t>Playaway</t>
  </si>
  <si>
    <t>Net gross  dig</t>
  </si>
  <si>
    <t>Audiogo 25%</t>
  </si>
  <si>
    <t>Audiogo 15% dig</t>
  </si>
  <si>
    <t>Hachette Sales</t>
  </si>
  <si>
    <t xml:space="preserve"> </t>
  </si>
  <si>
    <t>Inventory Costs</t>
  </si>
  <si>
    <t>total costs</t>
  </si>
  <si>
    <t>Net Revenue</t>
  </si>
  <si>
    <t xml:space="preserve">Expenses: </t>
  </si>
  <si>
    <t>Art Covers</t>
  </si>
  <si>
    <t>Author</t>
  </si>
  <si>
    <t>Narrator</t>
  </si>
  <si>
    <t>Final Time</t>
  </si>
  <si>
    <t>Mastering</t>
  </si>
  <si>
    <t>Total Expenses</t>
  </si>
  <si>
    <t>Net Income/Expense owed to Hachette</t>
  </si>
  <si>
    <t>ART</t>
  </si>
  <si>
    <t>Row Labels</t>
  </si>
  <si>
    <t>Grand Total</t>
  </si>
  <si>
    <t>Sum of Net Sales Value</t>
  </si>
  <si>
    <t>Audiogo keeps</t>
  </si>
  <si>
    <t>revised hct sales</t>
  </si>
  <si>
    <t>Tslvus</t>
  </si>
  <si>
    <t>notes</t>
  </si>
  <si>
    <t>Playaway costs</t>
  </si>
  <si>
    <t>Tslvus $</t>
  </si>
  <si>
    <t>Art/asem</t>
  </si>
  <si>
    <t>CDs</t>
  </si>
  <si>
    <t>Box $</t>
  </si>
  <si>
    <t>total inv costs</t>
  </si>
  <si>
    <t>Art covers/mastering</t>
  </si>
  <si>
    <t>The Perfect Marriage – 3.5 hrs</t>
  </si>
  <si>
    <t>per unitsale price</t>
  </si>
  <si>
    <t>per unit cost</t>
  </si>
  <si>
    <t>hct per unit profit</t>
  </si>
  <si>
    <t>Standing in Another Man's Grave – 3.5 hrs</t>
  </si>
  <si>
    <t>Return to Me – 3.5 hrs</t>
  </si>
  <si>
    <t>Altered – 3 hrs</t>
  </si>
  <si>
    <t>The Boy – 4.5 hrs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</si>
</sst>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[Red]\-#,##0.00"/>
    <numFmt numFmtId="165" formatCode="[$-409]mmmm\-yy;@"/>
    <numFmt numFmtId="166" formatCode="_(* #,##0_);_(* \(#,##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b/>
      <sz val="8"/>
      <name val="Tahom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62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0.5"/>
      <color indexed="8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sz val="10.5"/>
      <color rgb="FF000000"/>
      <name val="Calibri"/>
      <family val="2"/>
      <scheme val="minor"/>
    </font>
    <font>
      <b/>
      <sz val="8"/>
      <name val="Tahoma"/>
      <family val="2"/>
    </font>
    <font>
      <sz val="10.5"/>
      <color rgb="FF00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21" fillId="0" borderId="0" applyFont="0" applyFill="0" applyBorder="0" applyAlignment="0" applyProtection="0"/>
    <xf numFmtId="0" fontId="23" fillId="0" borderId="0"/>
    <xf numFmtId="0" fontId="24" fillId="0" borderId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18" fillId="0" borderId="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164" fontId="18" fillId="0" borderId="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/>
    <xf numFmtId="164" fontId="18" fillId="33" borderId="11" xfId="0" applyNumberFormat="1" applyFont="1" applyFill="1" applyBorder="1" applyAlignment="1" applyProtection="1"/>
    <xf numFmtId="44" fontId="22" fillId="0" borderId="0" xfId="43" applyFont="1" applyBorder="1"/>
    <xf numFmtId="44" fontId="23" fillId="0" borderId="0" xfId="43" applyFont="1" applyFill="1" applyBorder="1" applyAlignment="1" applyProtection="1"/>
    <xf numFmtId="0" fontId="23" fillId="0" borderId="0" xfId="44" applyNumberFormat="1" applyFont="1" applyFill="1" applyBorder="1" applyAlignment="1" applyProtection="1"/>
    <xf numFmtId="0" fontId="25" fillId="0" borderId="0" xfId="45" applyFont="1" applyFill="1"/>
    <xf numFmtId="14" fontId="23" fillId="0" borderId="0" xfId="44" applyNumberFormat="1" applyFill="1" applyBorder="1"/>
    <xf numFmtId="0" fontId="22" fillId="0" borderId="0" xfId="44" applyFont="1" applyFill="1" applyBorder="1"/>
    <xf numFmtId="165" fontId="22" fillId="0" borderId="0" xfId="43" applyNumberFormat="1" applyFont="1" applyBorder="1"/>
    <xf numFmtId="0" fontId="22" fillId="0" borderId="0" xfId="44" applyFont="1" applyFill="1"/>
    <xf numFmtId="0" fontId="22" fillId="0" borderId="0" xfId="44" applyFont="1" applyFill="1" applyBorder="1" applyAlignment="1">
      <alignment horizontal="center"/>
    </xf>
    <xf numFmtId="44" fontId="23" fillId="0" borderId="0" xfId="46" applyFont="1" applyBorder="1"/>
    <xf numFmtId="44" fontId="23" fillId="0" borderId="0" xfId="44" applyNumberFormat="1" applyFill="1"/>
    <xf numFmtId="44" fontId="23" fillId="0" borderId="0" xfId="44" applyNumberFormat="1" applyFont="1" applyFill="1" applyBorder="1" applyAlignment="1" applyProtection="1"/>
    <xf numFmtId="43" fontId="23" fillId="0" borderId="0" xfId="47" applyFont="1" applyBorder="1"/>
    <xf numFmtId="43" fontId="23" fillId="34" borderId="0" xfId="44" applyNumberFormat="1" applyFill="1"/>
    <xf numFmtId="0" fontId="22" fillId="0" borderId="12" xfId="44" applyFont="1" applyFill="1" applyBorder="1" applyAlignment="1">
      <alignment horizontal="center"/>
    </xf>
    <xf numFmtId="43" fontId="23" fillId="35" borderId="12" xfId="47" applyFont="1" applyFill="1" applyBorder="1"/>
    <xf numFmtId="43" fontId="23" fillId="0" borderId="12" xfId="44" applyNumberFormat="1" applyFill="1" applyBorder="1"/>
    <xf numFmtId="0" fontId="23" fillId="0" borderId="12" xfId="44" applyFill="1" applyBorder="1"/>
    <xf numFmtId="0" fontId="22" fillId="36" borderId="0" xfId="44" applyFont="1" applyFill="1" applyBorder="1" applyAlignment="1">
      <alignment horizontal="center"/>
    </xf>
    <xf numFmtId="43" fontId="23" fillId="37" borderId="0" xfId="47" applyFont="1" applyFill="1" applyBorder="1"/>
    <xf numFmtId="43" fontId="23" fillId="0" borderId="0" xfId="44" applyNumberFormat="1" applyFont="1" applyFill="1" applyBorder="1" applyAlignment="1" applyProtection="1"/>
    <xf numFmtId="0" fontId="23" fillId="0" borderId="0" xfId="44" applyFill="1" applyBorder="1" applyAlignment="1">
      <alignment horizontal="right"/>
    </xf>
    <xf numFmtId="43" fontId="26" fillId="0" borderId="0" xfId="47" applyFont="1" applyBorder="1"/>
    <xf numFmtId="0" fontId="23" fillId="0" borderId="0" xfId="44" applyFill="1" applyProtection="1">
      <protection locked="0"/>
    </xf>
    <xf numFmtId="17" fontId="23" fillId="0" borderId="0" xfId="44" applyNumberFormat="1" applyFont="1" applyFill="1" applyBorder="1" applyAlignment="1" applyProtection="1"/>
    <xf numFmtId="0" fontId="27" fillId="38" borderId="0" xfId="48" applyFont="1" applyFill="1" applyProtection="1">
      <protection locked="0"/>
    </xf>
    <xf numFmtId="0" fontId="27" fillId="38" borderId="0" xfId="48" applyFont="1" applyFill="1"/>
    <xf numFmtId="43" fontId="23" fillId="0" borderId="13" xfId="47" applyFont="1" applyBorder="1" applyAlignment="1">
      <alignment horizontal="center"/>
    </xf>
    <xf numFmtId="0" fontId="28" fillId="0" borderId="0" xfId="48" applyFont="1" applyAlignment="1">
      <alignment vertical="center"/>
    </xf>
    <xf numFmtId="0" fontId="0" fillId="0" borderId="0" xfId="0" applyAlignment="1">
      <alignment vertical="center"/>
    </xf>
    <xf numFmtId="0" fontId="23" fillId="0" borderId="0" xfId="44" applyFill="1" applyBorder="1"/>
    <xf numFmtId="0" fontId="28" fillId="0" borderId="0" xfId="48" applyFont="1" applyFill="1" applyAlignment="1">
      <alignment vertical="center"/>
    </xf>
    <xf numFmtId="1" fontId="23" fillId="0" borderId="0" xfId="44" applyNumberFormat="1" applyFont="1" applyFill="1" applyBorder="1" applyAlignment="1" applyProtection="1"/>
    <xf numFmtId="0" fontId="22" fillId="39" borderId="0" xfId="44" applyFont="1" applyFill="1" applyBorder="1" applyAlignment="1">
      <alignment horizontal="right"/>
    </xf>
    <xf numFmtId="44" fontId="22" fillId="0" borderId="0" xfId="43" applyFont="1" applyFill="1" applyBorder="1"/>
    <xf numFmtId="0" fontId="23" fillId="35" borderId="0" xfId="44" applyNumberFormat="1" applyFont="1" applyFill="1" applyBorder="1" applyAlignment="1" applyProtection="1"/>
    <xf numFmtId="14" fontId="24" fillId="38" borderId="0" xfId="45" applyNumberFormat="1" applyFill="1"/>
    <xf numFmtId="14" fontId="24" fillId="0" borderId="0" xfId="45" applyNumberFormat="1" applyFill="1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1" applyFont="1"/>
    <xf numFmtId="44" fontId="29" fillId="0" borderId="0" xfId="43" applyFont="1" applyFill="1" applyBorder="1" applyAlignment="1" applyProtection="1"/>
    <xf numFmtId="166" fontId="29" fillId="0" borderId="0" xfId="47" applyNumberFormat="1" applyFont="1" applyFill="1" applyBorder="1" applyAlignment="1" applyProtection="1"/>
    <xf numFmtId="0" fontId="29" fillId="0" borderId="0" xfId="48" applyNumberFormat="1" applyFont="1" applyFill="1" applyBorder="1" applyAlignment="1" applyProtection="1"/>
    <xf numFmtId="44" fontId="30" fillId="0" borderId="0" xfId="43" applyFont="1" applyFill="1" applyBorder="1" applyAlignment="1" applyProtection="1"/>
    <xf numFmtId="166" fontId="30" fillId="0" borderId="0" xfId="47" applyNumberFormat="1" applyFont="1" applyFill="1" applyBorder="1" applyAlignment="1" applyProtection="1"/>
    <xf numFmtId="0" fontId="18" fillId="0" borderId="0" xfId="48" applyNumberFormat="1" applyFont="1" applyFill="1" applyBorder="1" applyAlignment="1" applyProtection="1"/>
    <xf numFmtId="44" fontId="18" fillId="0" borderId="0" xfId="43" applyFont="1" applyFill="1" applyBorder="1" applyAlignment="1" applyProtection="1"/>
    <xf numFmtId="44" fontId="18" fillId="0" borderId="0" xfId="1" applyFont="1" applyFill="1" applyBorder="1" applyAlignment="1" applyProtection="1"/>
    <xf numFmtId="44" fontId="29" fillId="0" borderId="0" xfId="1" applyFont="1" applyFill="1" applyBorder="1" applyAlignment="1" applyProtection="1"/>
    <xf numFmtId="0" fontId="31" fillId="0" borderId="0" xfId="0" applyFont="1"/>
    <xf numFmtId="0" fontId="19" fillId="40" borderId="0" xfId="0" applyNumberFormat="1" applyFont="1" applyFill="1" applyBorder="1" applyAlignment="1" applyProtection="1"/>
    <xf numFmtId="0" fontId="32" fillId="40" borderId="0" xfId="0" applyNumberFormat="1" applyFont="1" applyFill="1" applyBorder="1" applyAlignment="1" applyProtection="1"/>
    <xf numFmtId="164" fontId="18" fillId="40" borderId="0" xfId="0" applyNumberFormat="1" applyFont="1" applyFill="1" applyBorder="1" applyAlignment="1" applyProtection="1"/>
    <xf numFmtId="0" fontId="18" fillId="40" borderId="0" xfId="0" applyNumberFormat="1" applyFont="1" applyFill="1" applyBorder="1" applyAlignment="1" applyProtection="1"/>
    <xf numFmtId="164" fontId="18" fillId="40" borderId="11" xfId="0" applyNumberFormat="1" applyFont="1" applyFill="1" applyBorder="1" applyAlignment="1" applyProtection="1"/>
    <xf numFmtId="0" fontId="0" fillId="40" borderId="0" xfId="0" applyFill="1"/>
    <xf numFmtId="0" fontId="30" fillId="40" borderId="0" xfId="0" applyNumberFormat="1" applyFont="1" applyFill="1" applyBorder="1" applyAlignment="1" applyProtection="1"/>
    <xf numFmtId="0" fontId="33" fillId="0" borderId="0" xfId="0" applyFont="1" applyAlignment="1">
      <alignment vertical="center"/>
    </xf>
    <xf numFmtId="9" fontId="18" fillId="0" borderId="0" xfId="49" applyFont="1" applyFill="1" applyBorder="1" applyAlignment="1" applyProtection="1"/>
    <xf numFmtId="0" fontId="18" fillId="35" borderId="0" xfId="0" applyNumberFormat="1" applyFont="1" applyFill="1" applyBorder="1" applyAlignment="1" applyProtection="1"/>
    <xf numFmtId="164" fontId="18" fillId="35" borderId="0" xfId="0" applyNumberFormat="1" applyFont="1" applyFill="1" applyBorder="1" applyAlignment="1" applyProtection="1"/>
    <xf numFmtId="44" fontId="30" fillId="35" borderId="0" xfId="43" applyFont="1" applyFill="1" applyBorder="1" applyAlignment="1" applyProtection="1"/>
    <xf numFmtId="166" fontId="30" fillId="35" borderId="0" xfId="47" applyNumberFormat="1" applyFont="1" applyFill="1" applyBorder="1" applyAlignment="1" applyProtection="1"/>
    <xf numFmtId="0" fontId="18" fillId="35" borderId="0" xfId="48" applyNumberFormat="1" applyFont="1" applyFill="1" applyBorder="1" applyAlignment="1" applyProtection="1"/>
    <xf numFmtId="44" fontId="29" fillId="35" borderId="0" xfId="43" applyFont="1" applyFill="1" applyBorder="1" applyAlignment="1" applyProtection="1"/>
    <xf numFmtId="44" fontId="29" fillId="35" borderId="0" xfId="1" applyFont="1" applyFill="1" applyBorder="1" applyAlignment="1" applyProtection="1"/>
    <xf numFmtId="9" fontId="18" fillId="35" borderId="0" xfId="49" applyFont="1" applyFill="1" applyBorder="1" applyAlignment="1" applyProtection="1"/>
  </cellXfs>
  <cellStyles count="50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47"/>
    <cellStyle name="Currency" xfId="1" builtinId="4"/>
    <cellStyle name="Currency 2" xfId="43"/>
    <cellStyle name="Currency 3" xfId="46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/>
    <cellStyle name="Normal 3" xfId="45"/>
    <cellStyle name="Normal 4" xfId="48"/>
    <cellStyle name="Note" xfId="16" builtinId="10" customBuiltin="1"/>
    <cellStyle name="Output" xfId="11" builtinId="21" customBuiltin="1"/>
    <cellStyle name="Percent" xfId="49" builtinId="5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ill>
        <patternFill>
          <bgColor rgb="FF92CDD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a Habershaw" refreshedDate="41306.432112499999" createdVersion="4" refreshedVersion="4" minRefreshableVersion="3" recordCount="134">
  <cacheSource type="worksheet">
    <worksheetSource ref="A3:I137" sheet="Jan Inv costs"/>
  </cacheSource>
  <cacheFields count="9">
    <cacheField name="Title" numFmtId="0">
      <sharedItems/>
    </cacheField>
    <cacheField name="ProdCode" numFmtId="0">
      <sharedItems/>
    </cacheField>
    <cacheField name="ISBN_NoDashes" numFmtId="0">
      <sharedItems/>
    </cacheField>
    <cacheField name="Product_Type" numFmtId="0">
      <sharedItems count="8">
        <s v="HACD Audiobook 50HCT"/>
        <s v="SL MP3 Audiobk 50HCT"/>
        <s v="HACD Playaway 50 HCT"/>
        <s v="HCT 50 Audio T CD"/>
        <s v="Playaway Lib 50HCT"/>
        <s v="SL CD Audiobk 50 HCT"/>
        <s v="SL Dig Audiobk 50HCT"/>
        <s v="HACD DigAudiobk50HCT"/>
      </sharedItems>
    </cacheField>
    <cacheField name="Pub_Date" numFmtId="0">
      <sharedItems/>
    </cacheField>
    <cacheField name="Num_cs_cd_mp3" numFmtId="0">
      <sharedItems/>
    </cacheField>
    <cacheField name="Price_1" numFmtId="0">
      <sharedItems/>
    </cacheField>
    <cacheField name="Net Sales Value" numFmtId="164">
      <sharedItems containsSemiMixedTypes="0" containsString="0" containsNumber="1" minValue="-270.01" maxValue="11367.34"/>
    </cacheField>
    <cacheField name="Net Units" numFmtId="164">
      <sharedItems containsSemiMixedTypes="0" containsString="0" containsNumber="1" containsInteger="1" minValue="-20" maxValue="7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4">
  <r>
    <s v="Altered - ucd"/>
    <s v="699021"/>
    <s v="9781619699021"/>
    <x v="0"/>
    <s v="01/01/13"/>
    <s v="7"/>
    <s v="64.99"/>
    <n v="573.88"/>
    <n v="12"/>
  </r>
  <r>
    <s v="Gift of Magic, A - ucd"/>
    <s v="691018"/>
    <s v="9781619691018"/>
    <x v="0"/>
    <s v="06/01/12"/>
    <s v="4"/>
    <s v="59.99"/>
    <n v="40"/>
    <n v="1"/>
  </r>
  <r>
    <s v="I Hunt Killers - ucd"/>
    <s v="131871"/>
    <s v="9781611131871"/>
    <x v="0"/>
    <s v="04/01/12"/>
    <s v="8"/>
    <s v="74.99"/>
    <n v="73.25"/>
    <n v="2"/>
  </r>
  <r>
    <s v="Last Dogs, The: The Vanishing - ucd"/>
    <s v="695191"/>
    <s v="9781619695191"/>
    <x v="0"/>
    <s v="09/01/12"/>
    <s v="7"/>
    <s v="69.99"/>
    <n v="37.14"/>
    <n v="1"/>
  </r>
  <r>
    <s v="Return to Me - ucd"/>
    <s v="699052"/>
    <s v="9781619699052"/>
    <x v="0"/>
    <s v="01/01/13"/>
    <s v="8"/>
    <s v="79.99"/>
    <n v="179.97"/>
    <n v="3"/>
  </r>
  <r>
    <s v="ZOM-B: Underground - ucd"/>
    <s v="698987"/>
    <s v="9781619698987"/>
    <x v="0"/>
    <s v="01/01/13"/>
    <s v="3"/>
    <s v="54.99"/>
    <n v="830.45"/>
    <n v="21"/>
  </r>
  <r>
    <s v="Long Walk to Freedom - mp3cd"/>
    <s v="131666"/>
    <s v="9781611131666"/>
    <x v="1"/>
    <s v="02/01/12"/>
    <s v="3"/>
    <s v="84.99"/>
    <n v="67.989999999999995"/>
    <n v="1"/>
  </r>
  <r>
    <s v="ZOM-B - libply"/>
    <s v="695511"/>
    <s v="9781619695511"/>
    <x v="2"/>
    <s v="10/01/12"/>
    <s v="1"/>
    <s v="64.99"/>
    <n v="159.22"/>
    <n v="3"/>
  </r>
  <r>
    <s v="Adrenaline - LR CD HCT"/>
    <s v="135022"/>
    <s v="9781611135022"/>
    <x v="3"/>
    <s v="08/23/11"/>
    <s v="12"/>
    <s v="29.99"/>
    <n v="-15"/>
    <n v="-1"/>
  </r>
  <r>
    <s v="Barefoot - LR CD HCT"/>
    <s v="691575"/>
    <s v="9781619691575"/>
    <x v="3"/>
    <s v="07/10/12"/>
    <s v="14"/>
    <s v="29.99"/>
    <n v="-10.8"/>
    <n v="-1"/>
  </r>
  <r>
    <s v="Blood of Heroes, The - LR CD HCT"/>
    <s v="132496"/>
    <s v="9781611132496"/>
    <x v="3"/>
    <s v="07/10/12"/>
    <s v="10"/>
    <s v="34.99"/>
    <n v="319.70999999999998"/>
    <n v="21"/>
  </r>
  <r>
    <s v="Buy High, Sell Higher - LR CD HCT"/>
    <s v="132519"/>
    <s v="9781611132519"/>
    <x v="3"/>
    <s v="03/13/12"/>
    <s v="7"/>
    <s v="29.99"/>
    <n v="-174.54"/>
    <n v="-13"/>
  </r>
  <r>
    <s v="Come a Little Closer - LR CD HCT"/>
    <s v="130225"/>
    <s v="9781611130225"/>
    <x v="3"/>
    <s v="12/13/11"/>
    <s v="8"/>
    <s v="29.99"/>
    <n v="-14.4"/>
    <n v="-1"/>
  </r>
  <r>
    <s v="Complete Stories, The - LR CD HCT"/>
    <s v="695849"/>
    <s v="9781619695849"/>
    <x v="3"/>
    <s v="02/12/13"/>
    <s v="16"/>
    <s v="34.99"/>
    <n v="5641.15"/>
    <n v="354"/>
  </r>
  <r>
    <s v="Dare Me - LR CD HCT"/>
    <s v="691629"/>
    <s v="9781619691629"/>
    <x v="3"/>
    <s v="09/11/12"/>
    <s v="8"/>
    <s v="29.99"/>
    <n v="-13.5"/>
    <n v="-1"/>
  </r>
  <r>
    <s v="Gilly Salt Sisters, The - LR CD HCT"/>
    <s v="691780"/>
    <s v="9781619691780"/>
    <x v="3"/>
    <s v="05/15/12"/>
    <s v="12"/>
    <s v="29.99"/>
    <n v="547.97"/>
    <n v="40"/>
  </r>
  <r>
    <s v="Hydrogen Sonata, The - LR CD HCT"/>
    <s v="695481"/>
    <s v="9781619695481"/>
    <x v="3"/>
    <s v="01/15/13"/>
    <s v="14"/>
    <s v="34.99"/>
    <n v="3476.7"/>
    <n v="220"/>
  </r>
  <r>
    <s v="Iron Hearted Violet - LR CD HCT"/>
    <s v="696006"/>
    <s v="9781619696006"/>
    <x v="3"/>
    <s v="01/15/13"/>
    <s v="6"/>
    <s v="26.98"/>
    <n v="5844.74"/>
    <n v="482"/>
  </r>
  <r>
    <s v="Last Minute, The - LR CD HCT"/>
    <s v="691636"/>
    <s v="9781619691636"/>
    <x v="3"/>
    <s v="09/11/12"/>
    <s v="13"/>
    <s v="29.99"/>
    <n v="-158.38999999999999"/>
    <n v="-11"/>
  </r>
  <r>
    <s v="Letter, The - LR CD HCT"/>
    <s v="691605"/>
    <s v="9781619691605"/>
    <x v="3"/>
    <s v="08/14/12"/>
    <s v="5"/>
    <s v="26.99"/>
    <n v="-250.77"/>
    <n v="-20"/>
  </r>
  <r>
    <s v="Lifeboat, The - LR CD HCT"/>
    <s v="132489"/>
    <s v="9781611132489"/>
    <x v="3"/>
    <s v="06/12/12"/>
    <s v="7"/>
    <s v="24.99"/>
    <n v="-169.55"/>
    <n v="-15"/>
  </r>
  <r>
    <s v="Middlesteins, The - LR CD HCT"/>
    <s v="695412"/>
    <s v="9781619695412"/>
    <x v="3"/>
    <s v="01/15/13"/>
    <s v="6"/>
    <s v="29.99"/>
    <n v="10404.219999999999"/>
    <n v="726"/>
  </r>
  <r>
    <s v="Prophet, The - LR CD HCT"/>
    <s v="695184"/>
    <s v="9781619695184"/>
    <x v="3"/>
    <s v="11/13/12"/>
    <s v="10"/>
    <s v="34.99"/>
    <n v="62.65"/>
    <n v="4"/>
  </r>
  <r>
    <s v="Reverend's Wife, The - LR CD HCT"/>
    <s v="691599"/>
    <s v="9781619691599"/>
    <x v="3"/>
    <s v="08/14/12"/>
    <s v="6"/>
    <s v="29.99"/>
    <n v="68.39"/>
    <n v="5"/>
  </r>
  <r>
    <s v="So Far Away - LR CD HCT"/>
    <s v="691582"/>
    <s v="9781619691582"/>
    <x v="3"/>
    <s v="07/10/12"/>
    <s v="9"/>
    <s v="29.99"/>
    <n v="-123.29"/>
    <n v="-9"/>
  </r>
  <r>
    <s v="Timeless - LR CD HCT"/>
    <s v="132533"/>
    <s v="9781611132533"/>
    <x v="3"/>
    <s v="05/15/12"/>
    <s v="10"/>
    <s v="29.99"/>
    <n v="-53.99"/>
    <n v="-4"/>
  </r>
  <r>
    <s v="Valley of Ashes - LR CD HCT"/>
    <s v="691643"/>
    <s v="9781619691643"/>
    <x v="3"/>
    <s v="10/16/12"/>
    <s v="9"/>
    <s v="29.99"/>
    <n v="-112.48"/>
    <n v="-8"/>
  </r>
  <r>
    <s v="What it Was - LR CD HCT"/>
    <s v="132540"/>
    <s v="9781611132540"/>
    <x v="3"/>
    <s v="03/13/12"/>
    <s v="6"/>
    <s v="29.99"/>
    <n v="41.39"/>
    <n v="3"/>
  </r>
  <r>
    <s v="Yes Ma'am, No Sir - LR CD HCT"/>
    <s v="132502"/>
    <s v="9781611132502"/>
    <x v="3"/>
    <s v="05/15/12"/>
    <s v="5"/>
    <s v="29.99"/>
    <n v="-270.01"/>
    <n v="-18"/>
  </r>
  <r>
    <s v="Astray - libply"/>
    <s v="695337"/>
    <s v="9781619695337"/>
    <x v="4"/>
    <s v="10/01/12"/>
    <s v="1"/>
    <s v="64.99"/>
    <n v="864.35"/>
    <n v="15"/>
  </r>
  <r>
    <s v="Barefoot - libply"/>
    <s v="690646"/>
    <s v="9781619690646"/>
    <x v="4"/>
    <s v="05/01/12"/>
    <s v="1"/>
    <s v="99.99"/>
    <n v="0"/>
    <n v="1"/>
  </r>
  <r>
    <s v="Here Comes Trouble - libply"/>
    <s v="133219"/>
    <s v="9781611133219"/>
    <x v="4"/>
    <s v="09/01/11"/>
    <s v="1"/>
    <s v="64.99"/>
    <n v="0"/>
    <n v="1"/>
  </r>
  <r>
    <s v="House of Silk, The - libply"/>
    <s v="133349"/>
    <s v="9781611133349"/>
    <x v="4"/>
    <s v="11/01/11"/>
    <s v="1"/>
    <s v="69.99"/>
    <n v="69.989999999999995"/>
    <n v="1"/>
  </r>
  <r>
    <s v="Hydrogen Sonata, The - libply"/>
    <s v="695474"/>
    <s v="9781619695474"/>
    <x v="4"/>
    <s v="11/01/12"/>
    <s v="1"/>
    <s v="115.99"/>
    <n v="788.72"/>
    <n v="8"/>
  </r>
  <r>
    <s v="Prophet, The - libply"/>
    <s v="695177"/>
    <s v="9781619695177"/>
    <x v="4"/>
    <s v="09/01/12"/>
    <s v="1"/>
    <s v="99.99"/>
    <n v="0"/>
    <n v="1"/>
  </r>
  <r>
    <s v="Say You're Sorry - libply"/>
    <s v="695443"/>
    <s v="9781619695443"/>
    <x v="4"/>
    <s v="11/01/12"/>
    <s v="1"/>
    <s v="89.99"/>
    <n v="1273.33"/>
    <n v="17"/>
  </r>
  <r>
    <s v="&quot;Who Could That Be at This Hour?&quot; - ucd"/>
    <s v="69536X"/>
    <s v="9781619695368"/>
    <x v="5"/>
    <s v="10/01/12"/>
    <s v="3"/>
    <s v="54.99"/>
    <n v="266.69"/>
    <n v="6"/>
  </r>
  <r>
    <s v="Adrenaline - ucd"/>
    <s v="136654"/>
    <s v="9781611136654"/>
    <x v="5"/>
    <s v="07/01/11"/>
    <s v="12"/>
    <s v="79.99"/>
    <n v="69.56"/>
    <n v="2"/>
  </r>
  <r>
    <s v="Art of Fielding, The - ucd"/>
    <s v="131840"/>
    <s v="9781611131840"/>
    <x v="5"/>
    <s v="04/01/12"/>
    <s v="14"/>
    <s v="89.99"/>
    <n v="127.13"/>
    <n v="2"/>
  </r>
  <r>
    <s v="Astray - ucd"/>
    <s v="695313"/>
    <s v="9781619695313"/>
    <x v="5"/>
    <s v="10/01/12"/>
    <s v="6"/>
    <s v="54.99"/>
    <n v="71.849999999999994"/>
    <n v="2"/>
  </r>
  <r>
    <s v="Bleed for Me - ucd"/>
    <s v="131420"/>
    <s v="9781611131420"/>
    <x v="5"/>
    <s v="02/01/12"/>
    <s v="10"/>
    <s v="69.99"/>
    <n v="170.12"/>
    <n v="3"/>
  </r>
  <r>
    <s v="Blight of Mages, A - ucd"/>
    <s v="136722"/>
    <s v="9781611136722"/>
    <x v="5"/>
    <s v="08/01/11"/>
    <s v="22"/>
    <s v="99.99"/>
    <n v="40"/>
    <n v="1"/>
  </r>
  <r>
    <s v="Blink - ucd"/>
    <s v="133431"/>
    <s v="9781611133431"/>
    <x v="5"/>
    <s v="11/01/11"/>
    <s v="7"/>
    <s v="64.99"/>
    <n v="36.11"/>
    <n v="1"/>
  </r>
  <r>
    <s v="Boy, The - ucd"/>
    <s v="698925"/>
    <s v="9781619698925"/>
    <x v="5"/>
    <s v="01/01/13"/>
    <s v="4"/>
    <s v="54.99"/>
    <n v="597.6"/>
    <n v="16"/>
  </r>
  <r>
    <s v="Complete Stories, The - ucd"/>
    <s v="695795"/>
    <s v="9781619695795"/>
    <x v="5"/>
    <s v="12/01/12"/>
    <s v="16"/>
    <s v="99.99"/>
    <n v="265.52"/>
    <n v="6"/>
  </r>
  <r>
    <s v="Dare Me - ucd"/>
    <s v="691131"/>
    <s v="9781619691131"/>
    <x v="5"/>
    <s v="08/01/12"/>
    <s v="8"/>
    <s v="59.99"/>
    <n v="77.98"/>
    <n v="2"/>
  </r>
  <r>
    <s v="Devil's Highway, The - ucd"/>
    <s v="136807"/>
    <s v="9781611136807"/>
    <x v="5"/>
    <s v="06/01/11"/>
    <s v="7"/>
    <s v="64.99"/>
    <n v="51.99"/>
    <n v="1"/>
  </r>
  <r>
    <s v="Edge of Dark Water - ucd"/>
    <s v="131628"/>
    <s v="9781611131628"/>
    <x v="5"/>
    <s v="03/01/12"/>
    <s v="8"/>
    <s v="69.99"/>
    <n v="87.49"/>
    <n v="2"/>
  </r>
  <r>
    <s v="End of the Wasp Season, The - ucd"/>
    <s v="137965"/>
    <s v="9781611137965"/>
    <x v="5"/>
    <s v="10/01/11"/>
    <s v="11"/>
    <s v="74.99"/>
    <n v="37.14"/>
    <n v="1"/>
  </r>
  <r>
    <s v="Gilly Salt Sisters, The - ucd"/>
    <s v="131567"/>
    <s v="9781611131567"/>
    <x v="5"/>
    <s v="03/01/12"/>
    <s v="12"/>
    <s v="89.99"/>
    <n v="45"/>
    <n v="1"/>
  </r>
  <r>
    <s v="Here Comes Trouble - ucd"/>
    <s v="137712"/>
    <s v="9781611137712"/>
    <x v="5"/>
    <s v="09/01/11"/>
    <s v="10"/>
    <s v="64.99"/>
    <n v="58.49"/>
    <n v="1"/>
  </r>
  <r>
    <s v="Hydrogen Sonata, The - ucd"/>
    <s v="695450"/>
    <s v="9781619695450"/>
    <x v="5"/>
    <s v="11/01/12"/>
    <s v="14"/>
    <s v="99.99"/>
    <n v="73.25"/>
    <n v="2"/>
  </r>
  <r>
    <s v="Impossible Dead, The - ucd"/>
    <s v="132984"/>
    <s v="9781611132984"/>
    <x v="5"/>
    <s v="11/01/11"/>
    <s v="10"/>
    <s v="79.99"/>
    <n v="37.14"/>
    <n v="1"/>
  </r>
  <r>
    <s v="Last Minute, The - ucd"/>
    <s v="691162"/>
    <s v="9781619691162"/>
    <x v="5"/>
    <s v="07/01/12"/>
    <s v="13"/>
    <s v="99.99"/>
    <n v="99.99"/>
    <n v="1"/>
  </r>
  <r>
    <s v="Lifeboat, The - ucd"/>
    <s v="131789"/>
    <s v="9781611131789"/>
    <x v="5"/>
    <s v="04/01/12"/>
    <s v="7"/>
    <s v="54.99"/>
    <n v="49.49"/>
    <n v="1"/>
  </r>
  <r>
    <s v="Middlesteins, The - ucd"/>
    <s v="695382"/>
    <s v="9781619695382"/>
    <x v="5"/>
    <s v="12/01/12"/>
    <s v="6"/>
    <s v="69.99"/>
    <n v="807.85"/>
    <n v="19"/>
  </r>
  <r>
    <s v="Orchard, The - ucd"/>
    <s v="137989"/>
    <s v="9781611137989"/>
    <x v="5"/>
    <s v="09/01/11"/>
    <s v="6"/>
    <s v="64.99"/>
    <n v="64.989999999999995"/>
    <n v="1"/>
  </r>
  <r>
    <s v="Perfect Marriage, The - ucd"/>
    <s v="698888"/>
    <s v="9781619698888"/>
    <x v="5"/>
    <s v="01/01/13"/>
    <s v="5"/>
    <s v="54.99"/>
    <n v="6837.3"/>
    <n v="181"/>
  </r>
  <r>
    <s v="Prophet, The - ucd"/>
    <s v="695153"/>
    <s v="9781619695153"/>
    <x v="5"/>
    <s v="09/01/12"/>
    <s v="10"/>
    <s v="84.99"/>
    <n v="278.24"/>
    <n v="6"/>
  </r>
  <r>
    <s v="Pure - ucd"/>
    <s v="131369"/>
    <s v="9781611131369"/>
    <x v="5"/>
    <s v="02/01/12"/>
    <s v="12"/>
    <s v="84.99"/>
    <n v="687.26"/>
    <n v="13"/>
  </r>
  <r>
    <s v="Reverend's Wife, The - ucd"/>
    <s v="690684"/>
    <s v="9781619690684"/>
    <x v="5"/>
    <s v="05/01/12"/>
    <s v="6"/>
    <s v="59.99"/>
    <n v="31.57"/>
    <n v="1"/>
  </r>
  <r>
    <s v="Right Hand, The - ucd"/>
    <s v="695658"/>
    <s v="9781619695658"/>
    <x v="5"/>
    <s v="12/01/12"/>
    <s v="6"/>
    <s v="69.99"/>
    <n v="301.89"/>
    <n v="7"/>
  </r>
  <r>
    <s v="Say You're Sorry - ucd"/>
    <s v="695429"/>
    <s v="9781619695429"/>
    <x v="5"/>
    <s v="11/01/12"/>
    <s v="10"/>
    <s v="74.99"/>
    <n v="-18.75"/>
    <n v="0"/>
  </r>
  <r>
    <s v="Standing in Another Man's Grave - ucd"/>
    <s v="69895X"/>
    <s v="9781619698956"/>
    <x v="5"/>
    <s v="01/01/13"/>
    <s v="10"/>
    <s v="84.99"/>
    <n v="11367.34"/>
    <n v="268"/>
  </r>
  <r>
    <s v="What it Was - ucd"/>
    <s v="131185"/>
    <s v="9781611131185"/>
    <x v="5"/>
    <s v="01/01/12"/>
    <s v="6"/>
    <s v="74.99"/>
    <n v="175.87"/>
    <n v="3"/>
  </r>
  <r>
    <s v="Where'd You Go, Bernadette - ucd"/>
    <s v="691100"/>
    <s v="9781619691100"/>
    <x v="5"/>
    <s v="07/01/12"/>
    <s v="8"/>
    <s v="69.99"/>
    <n v="109.99"/>
    <n v="2"/>
  </r>
  <r>
    <s v="Why We Broke Up - ucd"/>
    <s v="135374"/>
    <s v="9781611135374"/>
    <x v="5"/>
    <s v="12/01/11"/>
    <s v="6"/>
    <s v="59.99"/>
    <n v="47.99"/>
    <n v="1"/>
  </r>
  <r>
    <s v="Woe to Live On - ucd"/>
    <s v="132007"/>
    <s v="9781611132007"/>
    <x v="5"/>
    <s v="07/01/12"/>
    <s v="5"/>
    <s v="54.99"/>
    <n v="80"/>
    <n v="2"/>
  </r>
  <r>
    <s v="You Came Back - ucd"/>
    <s v="690950"/>
    <s v="9781619690950"/>
    <x v="5"/>
    <s v="06/01/12"/>
    <s v="11"/>
    <s v="79.99"/>
    <n v="37.14"/>
    <n v="1"/>
  </r>
  <r>
    <s v="&quot;Who Could That Be at This Hour?&quot;-libdig"/>
    <s v="695375"/>
    <s v="9781619695375"/>
    <x v="6"/>
    <s v="10/23/12"/>
    <s v="0"/>
    <s v="39.99"/>
    <n v="1798.77"/>
    <n v="85"/>
  </r>
  <r>
    <s v="500, The - libdig"/>
    <s v="690806"/>
    <s v="9781619690806"/>
    <x v="6"/>
    <s v="06/05/12"/>
    <s v="0"/>
    <s v="49.99"/>
    <n v="211.92"/>
    <n v="8"/>
  </r>
  <r>
    <s v="Adrenaline - libdig"/>
    <s v="136661"/>
    <s v="9781611136661"/>
    <x v="6"/>
    <s v="07/01/11"/>
    <s v="0"/>
    <s v="59.99"/>
    <n v="31.79"/>
    <n v="1"/>
  </r>
  <r>
    <s v="Alpha - libdig"/>
    <s v="690608"/>
    <s v="9781619690608"/>
    <x v="6"/>
    <s v="05/01/12"/>
    <s v="0"/>
    <s v="49.99"/>
    <n v="26.49"/>
    <n v="1"/>
  </r>
  <r>
    <s v="Art of Fielding, The - libdig"/>
    <s v="131857"/>
    <s v="9781611131857"/>
    <x v="6"/>
    <s v="04/01/12"/>
    <s v="0"/>
    <s v="69.99"/>
    <n v="331.72"/>
    <n v="9"/>
  </r>
  <r>
    <s v="Astray - libdig"/>
    <s v="695320"/>
    <s v="9781619695320"/>
    <x v="6"/>
    <s v="10/30/12"/>
    <s v="0"/>
    <s v="39.99"/>
    <n v="422.61"/>
    <n v="20"/>
  </r>
  <r>
    <s v="Barefoot - libdig"/>
    <s v="690639"/>
    <s v="9781619690639"/>
    <x v="6"/>
    <s v="05/01/12"/>
    <s v="0"/>
    <s v="69.99"/>
    <n v="37.090000000000003"/>
    <n v="1"/>
  </r>
  <r>
    <s v="Bleed for Me - libdig"/>
    <s v="131437"/>
    <s v="9781611131437"/>
    <x v="6"/>
    <s v="02/01/12"/>
    <s v="0"/>
    <s v="49.99"/>
    <n v="79.47"/>
    <n v="3"/>
  </r>
  <r>
    <s v="Blight of Mages, A - libdig"/>
    <s v="136739"/>
    <s v="9781611136739"/>
    <x v="6"/>
    <s v="08/01/11"/>
    <s v="0"/>
    <s v="84.99"/>
    <n v="45.04"/>
    <n v="1"/>
  </r>
  <r>
    <s v="Blink - libdig"/>
    <s v="249303"/>
    <s v="9781600249303"/>
    <x v="6"/>
    <s v="11/01/11"/>
    <s v="0"/>
    <s v="59.98"/>
    <n v="60.58"/>
    <n v="2"/>
  </r>
  <r>
    <s v="Book of Madness and Cures, The - libdig"/>
    <s v="131765"/>
    <s v="9781611131765"/>
    <x v="6"/>
    <s v="04/01/12"/>
    <s v="0"/>
    <s v="54.99"/>
    <n v="58.28"/>
    <n v="2"/>
  </r>
  <r>
    <s v="Boy, The - libdig"/>
    <s v="698932"/>
    <s v="9781619698932"/>
    <x v="6"/>
    <s v="01/15/13"/>
    <s v="0"/>
    <s v="39.99"/>
    <n v="21.19"/>
    <n v="1"/>
  </r>
  <r>
    <s v="By Starlight - libdig"/>
    <s v="691339"/>
    <s v="9781619691339"/>
    <x v="6"/>
    <s v="08/21/12"/>
    <s v="0"/>
    <s v="59.99"/>
    <n v="95.37"/>
    <n v="3"/>
  </r>
  <r>
    <s v="Complete Stories, The - libdig"/>
    <s v="695818"/>
    <s v="9781619695818"/>
    <x v="6"/>
    <s v="12/11/12"/>
    <s v="0"/>
    <s v="69.99"/>
    <n v="853.07"/>
    <n v="23"/>
  </r>
  <r>
    <s v="Consider Phlebas - libdig"/>
    <s v="136777"/>
    <s v="9781611136777"/>
    <x v="6"/>
    <s v="08/01/11"/>
    <s v="0"/>
    <s v="74.99"/>
    <n v="39.74"/>
    <n v="1"/>
  </r>
  <r>
    <s v="Dare Me - libdig"/>
    <s v="691148"/>
    <s v="9781619691148"/>
    <x v="6"/>
    <s v="07/31/12"/>
    <s v="0"/>
    <s v="39.99"/>
    <n v="233.09"/>
    <n v="11"/>
  </r>
  <r>
    <s v="Edge of Dark Water - libdig"/>
    <s v="131635"/>
    <s v="9781611131635"/>
    <x v="6"/>
    <s v="03/01/12"/>
    <s v="0"/>
    <s v="49.99"/>
    <n v="26.49"/>
    <n v="1"/>
  </r>
  <r>
    <s v="Gilly Salt Sisters, The - libdig"/>
    <s v="131574"/>
    <s v="9781611131574"/>
    <x v="6"/>
    <s v="03/01/12"/>
    <s v="0"/>
    <s v="69.99"/>
    <n v="37.090000000000003"/>
    <n v="1"/>
  </r>
  <r>
    <s v="Heartless - libdig"/>
    <s v="136685"/>
    <s v="9781611136685"/>
    <x v="6"/>
    <s v="07/01/11"/>
    <s v="0"/>
    <s v="59.99"/>
    <n v="217.74"/>
    <n v="7"/>
  </r>
  <r>
    <s v="Here Comes Trouble - libdig"/>
    <s v="137736"/>
    <s v="9781611137736"/>
    <x v="6"/>
    <s v="09/01/11"/>
    <s v="0"/>
    <s v="54.99"/>
    <n v="29.14"/>
    <n v="1"/>
  </r>
  <r>
    <s v="House of Silk, The - libdig"/>
    <s v="132915"/>
    <s v="9781611132915"/>
    <x v="6"/>
    <s v="11/01/11"/>
    <s v="0"/>
    <s v="49.99"/>
    <n v="26.49"/>
    <n v="1"/>
  </r>
  <r>
    <s v="Hydrogen Sonata, The - libdig"/>
    <s v="695467"/>
    <s v="9781619695467"/>
    <x v="6"/>
    <s v="11/01/12"/>
    <s v="0"/>
    <s v="69.99"/>
    <n v="853.07"/>
    <n v="23"/>
  </r>
  <r>
    <s v="Immortal Rider - libdig"/>
    <s v="133080"/>
    <s v="9781611133080"/>
    <x v="6"/>
    <s v="12/01/11"/>
    <s v="0"/>
    <s v="59.99"/>
    <n v="28.79"/>
    <n v="1"/>
  </r>
  <r>
    <s v="Impossible Dead, The - libdig"/>
    <s v="132991"/>
    <s v="9781611132991"/>
    <x v="6"/>
    <s v="11/01/11"/>
    <s v="0"/>
    <s v="59.99"/>
    <n v="63.58"/>
    <n v="2"/>
  </r>
  <r>
    <s v="Key to Creation, The - libdig"/>
    <s v="136715"/>
    <s v="9781611136715"/>
    <x v="6"/>
    <s v="08/01/11"/>
    <s v="0"/>
    <s v="79.99"/>
    <n v="42.39"/>
    <n v="1"/>
  </r>
  <r>
    <s v="Last Minute, The - libdig"/>
    <s v="691179"/>
    <s v="9781619691179"/>
    <x v="6"/>
    <s v="07/03/12"/>
    <s v="0"/>
    <s v="74.99"/>
    <n v="119.22"/>
    <n v="3"/>
  </r>
  <r>
    <s v="Lies That Chelsea Handler Told Me-libdig"/>
    <s v="136609"/>
    <s v="9781611136609"/>
    <x v="6"/>
    <s v="05/01/11"/>
    <s v="0"/>
    <s v="39.99"/>
    <n v="21.19"/>
    <n v="1"/>
  </r>
  <r>
    <s v="Lifeboat, The - libdig"/>
    <s v="131796"/>
    <s v="9781611131796"/>
    <x v="6"/>
    <s v="04/01/12"/>
    <s v="0"/>
    <s v="39.99"/>
    <n v="127.14"/>
    <n v="6"/>
  </r>
  <r>
    <s v="Long Walk to Freedom - libdig"/>
    <s v="131659"/>
    <s v="9781611131659"/>
    <x v="6"/>
    <s v="02/01/12"/>
    <s v="0"/>
    <s v="84.99"/>
    <n v="45.04"/>
    <n v="1"/>
  </r>
  <r>
    <s v="Middlesteins, The - libdig"/>
    <s v="695399"/>
    <s v="9781619695399"/>
    <x v="6"/>
    <s v="12/01/12"/>
    <s v="0"/>
    <s v="49.99"/>
    <n v="1033.1099999999999"/>
    <n v="39"/>
  </r>
  <r>
    <s v="Outliers - libdig"/>
    <s v="411572"/>
    <s v="9781609411572"/>
    <x v="6"/>
    <s v="11/01/11"/>
    <s v="0"/>
    <s v="49.98"/>
    <n v="257.89999999999998"/>
    <n v="10"/>
  </r>
  <r>
    <s v="Perfect Marriage, The - libdig"/>
    <s v="698895"/>
    <s v="9781619698895"/>
    <x v="6"/>
    <s v="01/08/13"/>
    <s v="0"/>
    <s v="39.99"/>
    <n v="148.33000000000001"/>
    <n v="7"/>
  </r>
  <r>
    <s v="Player of Games, The - libdig"/>
    <s v="136753"/>
    <s v="9781611136753"/>
    <x v="6"/>
    <s v="08/01/11"/>
    <s v="0"/>
    <s v="59.99"/>
    <n v="31.79"/>
    <n v="1"/>
  </r>
  <r>
    <s v="Prophet, The - libdig"/>
    <s v="69516X"/>
    <s v="9781619695160"/>
    <x v="6"/>
    <s v="09/01/12"/>
    <s v="0"/>
    <s v="59.99"/>
    <n v="254.32"/>
    <n v="8"/>
  </r>
  <r>
    <s v="Pure - libdig"/>
    <s v="131376"/>
    <s v="9781611131376"/>
    <x v="6"/>
    <s v="02/01/12"/>
    <s v="0"/>
    <s v="59.99"/>
    <n v="63.58"/>
    <n v="2"/>
  </r>
  <r>
    <s v="Right Hand, The - libdig"/>
    <s v="695665"/>
    <s v="9781619695665"/>
    <x v="6"/>
    <s v="12/01/12"/>
    <s v="0"/>
    <s v="49.99"/>
    <n v="1430.46"/>
    <n v="54"/>
  </r>
  <r>
    <s v="Say You're Sorry - libdig"/>
    <s v="695436"/>
    <s v="9781619695436"/>
    <x v="6"/>
    <s v="10/01/12"/>
    <s v="0"/>
    <s v="54.99"/>
    <n v="1631.84"/>
    <n v="56"/>
  </r>
  <r>
    <s v="Scandalous Desires - libdig"/>
    <s v="133035"/>
    <s v="9781611133035"/>
    <x v="6"/>
    <s v="11/01/11"/>
    <s v="0"/>
    <s v="59.99"/>
    <n v="127.16"/>
    <n v="4"/>
  </r>
  <r>
    <s v="Seriously...I'm Kidding - libdig"/>
    <s v="132731"/>
    <s v="9781611132731"/>
    <x v="6"/>
    <s v="10/01/11"/>
    <s v="0"/>
    <s v="29.99"/>
    <n v="61.77"/>
    <n v="4"/>
  </r>
  <r>
    <s v="Service - libdig"/>
    <s v="690516"/>
    <s v="9781619690516"/>
    <x v="6"/>
    <s v="05/01/12"/>
    <s v="0"/>
    <s v="54.99"/>
    <n v="29.14"/>
    <n v="1"/>
  </r>
  <r>
    <s v="So Far Away - libdig"/>
    <s v="690660"/>
    <s v="9781619690660"/>
    <x v="6"/>
    <s v="05/01/12"/>
    <s v="0"/>
    <s v="44.99"/>
    <n v="23.84"/>
    <n v="1"/>
  </r>
  <r>
    <s v="Standing in Another Man's Grave - libdig"/>
    <s v="698963"/>
    <s v="9781619698963"/>
    <x v="6"/>
    <s v="01/15/13"/>
    <s v="0"/>
    <s v="59.99"/>
    <n v="413.27"/>
    <n v="13"/>
  </r>
  <r>
    <s v="Thief of Shadows - libdig"/>
    <s v="691209"/>
    <s v="9781619691209"/>
    <x v="6"/>
    <s v="07/01/12"/>
    <s v="0"/>
    <s v="59.99"/>
    <n v="190.74"/>
    <n v="6"/>
  </r>
  <r>
    <s v="Timeless - libdig"/>
    <s v="131543"/>
    <s v="9781611131543"/>
    <x v="6"/>
    <s v="03/01/12"/>
    <s v="0"/>
    <s v="59.99"/>
    <n v="61.79"/>
    <n v="2"/>
  </r>
  <r>
    <s v="Tipping Point, The - libdig"/>
    <s v="249464"/>
    <s v="9781600249464"/>
    <x v="6"/>
    <s v="11/01/11"/>
    <s v="0"/>
    <s v="59.98"/>
    <n v="124.16"/>
    <n v="4"/>
  </r>
  <r>
    <s v="Valley of Ashes - libdig"/>
    <s v="691308"/>
    <s v="9781619691308"/>
    <x v="6"/>
    <s v="08/14/12"/>
    <s v="0"/>
    <s v="49.99"/>
    <n v="52.98"/>
    <n v="2"/>
  </r>
  <r>
    <s v="What it Was - libdig"/>
    <s v="131192"/>
    <s v="9781611131192"/>
    <x v="6"/>
    <s v="01/01/12"/>
    <s v="0"/>
    <s v="59.99"/>
    <n v="127.16"/>
    <n v="4"/>
  </r>
  <r>
    <s v="Where'd You Go, Bernadette - libdig"/>
    <s v="691117"/>
    <s v="9781619691117"/>
    <x v="6"/>
    <s v="08/14/12"/>
    <s v="0"/>
    <s v="49.99"/>
    <n v="715.23"/>
    <n v="27"/>
  </r>
  <r>
    <s v="Why We Broke Up - libdig"/>
    <s v="130034"/>
    <s v="9781611130034"/>
    <x v="6"/>
    <s v="12/01/11"/>
    <s v="0"/>
    <s v="39.99"/>
    <n v="194.73"/>
    <n v="9"/>
  </r>
  <r>
    <s v="Woe to Live On - libdig"/>
    <s v="132014"/>
    <s v="9781611132014"/>
    <x v="6"/>
    <s v="07/01/12"/>
    <s v="0"/>
    <s v="39.99"/>
    <n v="41.19"/>
    <n v="2"/>
  </r>
  <r>
    <s v="You Came Back - libdig"/>
    <s v="690967"/>
    <s v="9781619690967"/>
    <x v="6"/>
    <s v="06/12/12"/>
    <s v="0"/>
    <s v="59.99"/>
    <n v="63.58"/>
    <n v="2"/>
  </r>
  <r>
    <s v="Altered - libdig"/>
    <s v="699038"/>
    <s v="9781619699038"/>
    <x v="7"/>
    <s v="01/02/13"/>
    <s v="0"/>
    <s v="44.99"/>
    <n v="190.74"/>
    <n v="6"/>
  </r>
  <r>
    <s v="Darkness Falls (Tiernan) - libdig"/>
    <s v="133462"/>
    <s v="9781611133462"/>
    <x v="7"/>
    <s v="01/01/12"/>
    <s v="0"/>
    <s v="59.99"/>
    <n v="60.58"/>
    <n v="2"/>
  </r>
  <r>
    <s v="Daughters of Eve - libdig"/>
    <s v="132694"/>
    <s v="9781611132694"/>
    <x v="7"/>
    <s v="11/01/11"/>
    <s v="0"/>
    <s v="44.99"/>
    <n v="23.84"/>
    <n v="1"/>
  </r>
  <r>
    <s v="Gift of Magic, A - libdig"/>
    <s v="69102X"/>
    <s v="9781619691025"/>
    <x v="7"/>
    <s v="06/01/12"/>
    <s v="0"/>
    <s v="39.99"/>
    <n v="21.99"/>
    <n v="1"/>
  </r>
  <r>
    <s v="How to Rock Braces and Glasses - libdig"/>
    <s v="131222"/>
    <s v="9781611131222"/>
    <x v="7"/>
    <s v="01/01/12"/>
    <s v="0"/>
    <s v="59.99"/>
    <n v="64.78"/>
    <n v="2"/>
  </r>
  <r>
    <s v="I Hunt Killers - libdig"/>
    <s v="131888"/>
    <s v="9781611131888"/>
    <x v="7"/>
    <s v="04/01/12"/>
    <s v="0"/>
    <s v="54.99"/>
    <n v="87.42"/>
    <n v="3"/>
  </r>
  <r>
    <s v="Iron Hearted Violet - libdig"/>
    <s v="695931"/>
    <s v="9781619695931"/>
    <x v="7"/>
    <s v="10/09/12"/>
    <s v="0"/>
    <s v="39.99"/>
    <n v="275.47000000000003"/>
    <n v="13"/>
  </r>
  <r>
    <s v="Last Dogs, The: The Vanishing - libdig"/>
    <s v="695207"/>
    <s v="9781619695207"/>
    <x v="7"/>
    <s v="09/04/12"/>
    <s v="0"/>
    <s v="49.99"/>
    <n v="52.98"/>
    <n v="2"/>
  </r>
  <r>
    <s v="Last Princess, The - libdig"/>
    <s v="690721"/>
    <s v="9781619690721"/>
    <x v="7"/>
    <s v="06/01/12"/>
    <s v="0"/>
    <s v="39.99"/>
    <n v="21.19"/>
    <n v="1"/>
  </r>
  <r>
    <s v="Monster High 4: Back and Deader T-libdig"/>
    <s v="690745"/>
    <s v="9781619690745"/>
    <x v="7"/>
    <s v="06/01/12"/>
    <s v="0"/>
    <s v="44.99"/>
    <n v="48.58"/>
    <n v="2"/>
  </r>
  <r>
    <s v="Return to Me - libdig"/>
    <s v="699069"/>
    <s v="9781619699069"/>
    <x v="7"/>
    <s v="01/15/13"/>
    <s v="0"/>
    <s v="59.99"/>
    <n v="127.16"/>
    <n v="4"/>
  </r>
  <r>
    <s v="Third Eye, The - libdig"/>
    <s v="691049"/>
    <s v="9781619691049"/>
    <x v="7"/>
    <s v="07/01/12"/>
    <s v="0"/>
    <s v="39.99"/>
    <n v="19.190000000000001"/>
    <n v="1"/>
  </r>
  <r>
    <s v="ZOM-B - libdig"/>
    <s v="695504"/>
    <s v="9781619695504"/>
    <x v="7"/>
    <s v="10/16/12"/>
    <s v="0"/>
    <s v="29.99"/>
    <n v="158.9"/>
    <n v="10"/>
  </r>
  <r>
    <s v="ZOM-B: Underground - libdig"/>
    <s v="698994"/>
    <s v="9781619698994"/>
    <x v="7"/>
    <s v="01/02/13"/>
    <s v="0"/>
    <s v="39.99"/>
    <n v="84.76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2" firstHeaderRow="1" firstDataRow="1" firstDataCol="1"/>
  <pivotFields count="9">
    <pivotField showAll="0"/>
    <pivotField showAll="0"/>
    <pivotField showAll="0"/>
    <pivotField axis="axisRow" showAll="0">
      <items count="9">
        <item x="0"/>
        <item x="7"/>
        <item x="2"/>
        <item x="3"/>
        <item x="4"/>
        <item x="5"/>
        <item x="6"/>
        <item x="1"/>
        <item t="default"/>
      </items>
    </pivotField>
    <pivotField showAll="0"/>
    <pivotField showAll="0"/>
    <pivotField showAll="0"/>
    <pivotField dataField="1" numFmtId="164" showAll="0"/>
    <pivotField numFmtId="164" showAl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Net Sales Value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34" sqref="A34"/>
    </sheetView>
  </sheetViews>
  <sheetFormatPr defaultRowHeight="13.35" customHeight="1"/>
  <cols>
    <col min="1" max="1" width="42" style="37" customWidth="1"/>
    <col min="2" max="2" width="13" style="8" customWidth="1"/>
    <col min="3" max="3" width="11.42578125" style="9" bestFit="1" customWidth="1"/>
    <col min="4" max="4" width="9.140625" style="9"/>
    <col min="5" max="5" width="16.140625" style="9" bestFit="1" customWidth="1"/>
    <col min="6" max="6" width="20.140625" style="9" bestFit="1" customWidth="1"/>
    <col min="7" max="7" width="15.140625" style="9" bestFit="1" customWidth="1"/>
    <col min="8" max="8" width="9.5703125" style="9" bestFit="1" customWidth="1"/>
    <col min="9" max="9" width="10.42578125" style="9" bestFit="1" customWidth="1"/>
    <col min="10" max="239" width="9.140625" style="9"/>
    <col min="240" max="240" width="19.140625" style="9" customWidth="1"/>
    <col min="241" max="241" width="27.42578125" style="9" bestFit="1" customWidth="1"/>
    <col min="242" max="242" width="32.7109375" style="9" bestFit="1" customWidth="1"/>
    <col min="243" max="243" width="18" style="9" bestFit="1" customWidth="1"/>
    <col min="244" max="244" width="16.5703125" style="9" customWidth="1"/>
    <col min="245" max="246" width="16.7109375" style="9" bestFit="1" customWidth="1"/>
    <col min="247" max="247" width="14.28515625" style="9" customWidth="1"/>
    <col min="248" max="248" width="15.5703125" style="9" customWidth="1"/>
    <col min="249" max="249" width="17.28515625" style="9" customWidth="1"/>
    <col min="250" max="250" width="14.42578125" style="9" customWidth="1"/>
    <col min="251" max="255" width="9.140625" style="9"/>
    <col min="256" max="256" width="17.28515625" style="9" bestFit="1" customWidth="1"/>
    <col min="257" max="495" width="9.140625" style="9"/>
    <col min="496" max="496" width="19.140625" style="9" customWidth="1"/>
    <col min="497" max="497" width="27.42578125" style="9" bestFit="1" customWidth="1"/>
    <col min="498" max="498" width="32.7109375" style="9" bestFit="1" customWidth="1"/>
    <col min="499" max="499" width="18" style="9" bestFit="1" customWidth="1"/>
    <col min="500" max="500" width="16.5703125" style="9" customWidth="1"/>
    <col min="501" max="502" width="16.7109375" style="9" bestFit="1" customWidth="1"/>
    <col min="503" max="503" width="14.28515625" style="9" customWidth="1"/>
    <col min="504" max="504" width="15.5703125" style="9" customWidth="1"/>
    <col min="505" max="505" width="17.28515625" style="9" customWidth="1"/>
    <col min="506" max="506" width="14.42578125" style="9" customWidth="1"/>
    <col min="507" max="511" width="9.140625" style="9"/>
    <col min="512" max="512" width="17.28515625" style="9" bestFit="1" customWidth="1"/>
    <col min="513" max="751" width="9.140625" style="9"/>
    <col min="752" max="752" width="19.140625" style="9" customWidth="1"/>
    <col min="753" max="753" width="27.42578125" style="9" bestFit="1" customWidth="1"/>
    <col min="754" max="754" width="32.7109375" style="9" bestFit="1" customWidth="1"/>
    <col min="755" max="755" width="18" style="9" bestFit="1" customWidth="1"/>
    <col min="756" max="756" width="16.5703125" style="9" customWidth="1"/>
    <col min="757" max="758" width="16.7109375" style="9" bestFit="1" customWidth="1"/>
    <col min="759" max="759" width="14.28515625" style="9" customWidth="1"/>
    <col min="760" max="760" width="15.5703125" style="9" customWidth="1"/>
    <col min="761" max="761" width="17.28515625" style="9" customWidth="1"/>
    <col min="762" max="762" width="14.42578125" style="9" customWidth="1"/>
    <col min="763" max="767" width="9.140625" style="9"/>
    <col min="768" max="768" width="17.28515625" style="9" bestFit="1" customWidth="1"/>
    <col min="769" max="1007" width="9.140625" style="9"/>
    <col min="1008" max="1008" width="19.140625" style="9" customWidth="1"/>
    <col min="1009" max="1009" width="27.42578125" style="9" bestFit="1" customWidth="1"/>
    <col min="1010" max="1010" width="32.7109375" style="9" bestFit="1" customWidth="1"/>
    <col min="1011" max="1011" width="18" style="9" bestFit="1" customWidth="1"/>
    <col min="1012" max="1012" width="16.5703125" style="9" customWidth="1"/>
    <col min="1013" max="1014" width="16.7109375" style="9" bestFit="1" customWidth="1"/>
    <col min="1015" max="1015" width="14.28515625" style="9" customWidth="1"/>
    <col min="1016" max="1016" width="15.5703125" style="9" customWidth="1"/>
    <col min="1017" max="1017" width="17.28515625" style="9" customWidth="1"/>
    <col min="1018" max="1018" width="14.42578125" style="9" customWidth="1"/>
    <col min="1019" max="1023" width="9.140625" style="9"/>
    <col min="1024" max="1024" width="17.28515625" style="9" bestFit="1" customWidth="1"/>
    <col min="1025" max="1263" width="9.140625" style="9"/>
    <col min="1264" max="1264" width="19.140625" style="9" customWidth="1"/>
    <col min="1265" max="1265" width="27.42578125" style="9" bestFit="1" customWidth="1"/>
    <col min="1266" max="1266" width="32.7109375" style="9" bestFit="1" customWidth="1"/>
    <col min="1267" max="1267" width="18" style="9" bestFit="1" customWidth="1"/>
    <col min="1268" max="1268" width="16.5703125" style="9" customWidth="1"/>
    <col min="1269" max="1270" width="16.7109375" style="9" bestFit="1" customWidth="1"/>
    <col min="1271" max="1271" width="14.28515625" style="9" customWidth="1"/>
    <col min="1272" max="1272" width="15.5703125" style="9" customWidth="1"/>
    <col min="1273" max="1273" width="17.28515625" style="9" customWidth="1"/>
    <col min="1274" max="1274" width="14.42578125" style="9" customWidth="1"/>
    <col min="1275" max="1279" width="9.140625" style="9"/>
    <col min="1280" max="1280" width="17.28515625" style="9" bestFit="1" customWidth="1"/>
    <col min="1281" max="1519" width="9.140625" style="9"/>
    <col min="1520" max="1520" width="19.140625" style="9" customWidth="1"/>
    <col min="1521" max="1521" width="27.42578125" style="9" bestFit="1" customWidth="1"/>
    <col min="1522" max="1522" width="32.7109375" style="9" bestFit="1" customWidth="1"/>
    <col min="1523" max="1523" width="18" style="9" bestFit="1" customWidth="1"/>
    <col min="1524" max="1524" width="16.5703125" style="9" customWidth="1"/>
    <col min="1525" max="1526" width="16.7109375" style="9" bestFit="1" customWidth="1"/>
    <col min="1527" max="1527" width="14.28515625" style="9" customWidth="1"/>
    <col min="1528" max="1528" width="15.5703125" style="9" customWidth="1"/>
    <col min="1529" max="1529" width="17.28515625" style="9" customWidth="1"/>
    <col min="1530" max="1530" width="14.42578125" style="9" customWidth="1"/>
    <col min="1531" max="1535" width="9.140625" style="9"/>
    <col min="1536" max="1536" width="17.28515625" style="9" bestFit="1" customWidth="1"/>
    <col min="1537" max="1775" width="9.140625" style="9"/>
    <col min="1776" max="1776" width="19.140625" style="9" customWidth="1"/>
    <col min="1777" max="1777" width="27.42578125" style="9" bestFit="1" customWidth="1"/>
    <col min="1778" max="1778" width="32.7109375" style="9" bestFit="1" customWidth="1"/>
    <col min="1779" max="1779" width="18" style="9" bestFit="1" customWidth="1"/>
    <col min="1780" max="1780" width="16.5703125" style="9" customWidth="1"/>
    <col min="1781" max="1782" width="16.7109375" style="9" bestFit="1" customWidth="1"/>
    <col min="1783" max="1783" width="14.28515625" style="9" customWidth="1"/>
    <col min="1784" max="1784" width="15.5703125" style="9" customWidth="1"/>
    <col min="1785" max="1785" width="17.28515625" style="9" customWidth="1"/>
    <col min="1786" max="1786" width="14.42578125" style="9" customWidth="1"/>
    <col min="1787" max="1791" width="9.140625" style="9"/>
    <col min="1792" max="1792" width="17.28515625" style="9" bestFit="1" customWidth="1"/>
    <col min="1793" max="2031" width="9.140625" style="9"/>
    <col min="2032" max="2032" width="19.140625" style="9" customWidth="1"/>
    <col min="2033" max="2033" width="27.42578125" style="9" bestFit="1" customWidth="1"/>
    <col min="2034" max="2034" width="32.7109375" style="9" bestFit="1" customWidth="1"/>
    <col min="2035" max="2035" width="18" style="9" bestFit="1" customWidth="1"/>
    <col min="2036" max="2036" width="16.5703125" style="9" customWidth="1"/>
    <col min="2037" max="2038" width="16.7109375" style="9" bestFit="1" customWidth="1"/>
    <col min="2039" max="2039" width="14.28515625" style="9" customWidth="1"/>
    <col min="2040" max="2040" width="15.5703125" style="9" customWidth="1"/>
    <col min="2041" max="2041" width="17.28515625" style="9" customWidth="1"/>
    <col min="2042" max="2042" width="14.42578125" style="9" customWidth="1"/>
    <col min="2043" max="2047" width="9.140625" style="9"/>
    <col min="2048" max="2048" width="17.28515625" style="9" bestFit="1" customWidth="1"/>
    <col min="2049" max="2287" width="9.140625" style="9"/>
    <col min="2288" max="2288" width="19.140625" style="9" customWidth="1"/>
    <col min="2289" max="2289" width="27.42578125" style="9" bestFit="1" customWidth="1"/>
    <col min="2290" max="2290" width="32.7109375" style="9" bestFit="1" customWidth="1"/>
    <col min="2291" max="2291" width="18" style="9" bestFit="1" customWidth="1"/>
    <col min="2292" max="2292" width="16.5703125" style="9" customWidth="1"/>
    <col min="2293" max="2294" width="16.7109375" style="9" bestFit="1" customWidth="1"/>
    <col min="2295" max="2295" width="14.28515625" style="9" customWidth="1"/>
    <col min="2296" max="2296" width="15.5703125" style="9" customWidth="1"/>
    <col min="2297" max="2297" width="17.28515625" style="9" customWidth="1"/>
    <col min="2298" max="2298" width="14.42578125" style="9" customWidth="1"/>
    <col min="2299" max="2303" width="9.140625" style="9"/>
    <col min="2304" max="2304" width="17.28515625" style="9" bestFit="1" customWidth="1"/>
    <col min="2305" max="2543" width="9.140625" style="9"/>
    <col min="2544" max="2544" width="19.140625" style="9" customWidth="1"/>
    <col min="2545" max="2545" width="27.42578125" style="9" bestFit="1" customWidth="1"/>
    <col min="2546" max="2546" width="32.7109375" style="9" bestFit="1" customWidth="1"/>
    <col min="2547" max="2547" width="18" style="9" bestFit="1" customWidth="1"/>
    <col min="2548" max="2548" width="16.5703125" style="9" customWidth="1"/>
    <col min="2549" max="2550" width="16.7109375" style="9" bestFit="1" customWidth="1"/>
    <col min="2551" max="2551" width="14.28515625" style="9" customWidth="1"/>
    <col min="2552" max="2552" width="15.5703125" style="9" customWidth="1"/>
    <col min="2553" max="2553" width="17.28515625" style="9" customWidth="1"/>
    <col min="2554" max="2554" width="14.42578125" style="9" customWidth="1"/>
    <col min="2555" max="2559" width="9.140625" style="9"/>
    <col min="2560" max="2560" width="17.28515625" style="9" bestFit="1" customWidth="1"/>
    <col min="2561" max="2799" width="9.140625" style="9"/>
    <col min="2800" max="2800" width="19.140625" style="9" customWidth="1"/>
    <col min="2801" max="2801" width="27.42578125" style="9" bestFit="1" customWidth="1"/>
    <col min="2802" max="2802" width="32.7109375" style="9" bestFit="1" customWidth="1"/>
    <col min="2803" max="2803" width="18" style="9" bestFit="1" customWidth="1"/>
    <col min="2804" max="2804" width="16.5703125" style="9" customWidth="1"/>
    <col min="2805" max="2806" width="16.7109375" style="9" bestFit="1" customWidth="1"/>
    <col min="2807" max="2807" width="14.28515625" style="9" customWidth="1"/>
    <col min="2808" max="2808" width="15.5703125" style="9" customWidth="1"/>
    <col min="2809" max="2809" width="17.28515625" style="9" customWidth="1"/>
    <col min="2810" max="2810" width="14.42578125" style="9" customWidth="1"/>
    <col min="2811" max="2815" width="9.140625" style="9"/>
    <col min="2816" max="2816" width="17.28515625" style="9" bestFit="1" customWidth="1"/>
    <col min="2817" max="3055" width="9.140625" style="9"/>
    <col min="3056" max="3056" width="19.140625" style="9" customWidth="1"/>
    <col min="3057" max="3057" width="27.42578125" style="9" bestFit="1" customWidth="1"/>
    <col min="3058" max="3058" width="32.7109375" style="9" bestFit="1" customWidth="1"/>
    <col min="3059" max="3059" width="18" style="9" bestFit="1" customWidth="1"/>
    <col min="3060" max="3060" width="16.5703125" style="9" customWidth="1"/>
    <col min="3061" max="3062" width="16.7109375" style="9" bestFit="1" customWidth="1"/>
    <col min="3063" max="3063" width="14.28515625" style="9" customWidth="1"/>
    <col min="3064" max="3064" width="15.5703125" style="9" customWidth="1"/>
    <col min="3065" max="3065" width="17.28515625" style="9" customWidth="1"/>
    <col min="3066" max="3066" width="14.42578125" style="9" customWidth="1"/>
    <col min="3067" max="3071" width="9.140625" style="9"/>
    <col min="3072" max="3072" width="17.28515625" style="9" bestFit="1" customWidth="1"/>
    <col min="3073" max="3311" width="9.140625" style="9"/>
    <col min="3312" max="3312" width="19.140625" style="9" customWidth="1"/>
    <col min="3313" max="3313" width="27.42578125" style="9" bestFit="1" customWidth="1"/>
    <col min="3314" max="3314" width="32.7109375" style="9" bestFit="1" customWidth="1"/>
    <col min="3315" max="3315" width="18" style="9" bestFit="1" customWidth="1"/>
    <col min="3316" max="3316" width="16.5703125" style="9" customWidth="1"/>
    <col min="3317" max="3318" width="16.7109375" style="9" bestFit="1" customWidth="1"/>
    <col min="3319" max="3319" width="14.28515625" style="9" customWidth="1"/>
    <col min="3320" max="3320" width="15.5703125" style="9" customWidth="1"/>
    <col min="3321" max="3321" width="17.28515625" style="9" customWidth="1"/>
    <col min="3322" max="3322" width="14.42578125" style="9" customWidth="1"/>
    <col min="3323" max="3327" width="9.140625" style="9"/>
    <col min="3328" max="3328" width="17.28515625" style="9" bestFit="1" customWidth="1"/>
    <col min="3329" max="3567" width="9.140625" style="9"/>
    <col min="3568" max="3568" width="19.140625" style="9" customWidth="1"/>
    <col min="3569" max="3569" width="27.42578125" style="9" bestFit="1" customWidth="1"/>
    <col min="3570" max="3570" width="32.7109375" style="9" bestFit="1" customWidth="1"/>
    <col min="3571" max="3571" width="18" style="9" bestFit="1" customWidth="1"/>
    <col min="3572" max="3572" width="16.5703125" style="9" customWidth="1"/>
    <col min="3573" max="3574" width="16.7109375" style="9" bestFit="1" customWidth="1"/>
    <col min="3575" max="3575" width="14.28515625" style="9" customWidth="1"/>
    <col min="3576" max="3576" width="15.5703125" style="9" customWidth="1"/>
    <col min="3577" max="3577" width="17.28515625" style="9" customWidth="1"/>
    <col min="3578" max="3578" width="14.42578125" style="9" customWidth="1"/>
    <col min="3579" max="3583" width="9.140625" style="9"/>
    <col min="3584" max="3584" width="17.28515625" style="9" bestFit="1" customWidth="1"/>
    <col min="3585" max="3823" width="9.140625" style="9"/>
    <col min="3824" max="3824" width="19.140625" style="9" customWidth="1"/>
    <col min="3825" max="3825" width="27.42578125" style="9" bestFit="1" customWidth="1"/>
    <col min="3826" max="3826" width="32.7109375" style="9" bestFit="1" customWidth="1"/>
    <col min="3827" max="3827" width="18" style="9" bestFit="1" customWidth="1"/>
    <col min="3828" max="3828" width="16.5703125" style="9" customWidth="1"/>
    <col min="3829" max="3830" width="16.7109375" style="9" bestFit="1" customWidth="1"/>
    <col min="3831" max="3831" width="14.28515625" style="9" customWidth="1"/>
    <col min="3832" max="3832" width="15.5703125" style="9" customWidth="1"/>
    <col min="3833" max="3833" width="17.28515625" style="9" customWidth="1"/>
    <col min="3834" max="3834" width="14.42578125" style="9" customWidth="1"/>
    <col min="3835" max="3839" width="9.140625" style="9"/>
    <col min="3840" max="3840" width="17.28515625" style="9" bestFit="1" customWidth="1"/>
    <col min="3841" max="4079" width="9.140625" style="9"/>
    <col min="4080" max="4080" width="19.140625" style="9" customWidth="1"/>
    <col min="4081" max="4081" width="27.42578125" style="9" bestFit="1" customWidth="1"/>
    <col min="4082" max="4082" width="32.7109375" style="9" bestFit="1" customWidth="1"/>
    <col min="4083" max="4083" width="18" style="9" bestFit="1" customWidth="1"/>
    <col min="4084" max="4084" width="16.5703125" style="9" customWidth="1"/>
    <col min="4085" max="4086" width="16.7109375" style="9" bestFit="1" customWidth="1"/>
    <col min="4087" max="4087" width="14.28515625" style="9" customWidth="1"/>
    <col min="4088" max="4088" width="15.5703125" style="9" customWidth="1"/>
    <col min="4089" max="4089" width="17.28515625" style="9" customWidth="1"/>
    <col min="4090" max="4090" width="14.42578125" style="9" customWidth="1"/>
    <col min="4091" max="4095" width="9.140625" style="9"/>
    <col min="4096" max="4096" width="17.28515625" style="9" bestFit="1" customWidth="1"/>
    <col min="4097" max="4335" width="9.140625" style="9"/>
    <col min="4336" max="4336" width="19.140625" style="9" customWidth="1"/>
    <col min="4337" max="4337" width="27.42578125" style="9" bestFit="1" customWidth="1"/>
    <col min="4338" max="4338" width="32.7109375" style="9" bestFit="1" customWidth="1"/>
    <col min="4339" max="4339" width="18" style="9" bestFit="1" customWidth="1"/>
    <col min="4340" max="4340" width="16.5703125" style="9" customWidth="1"/>
    <col min="4341" max="4342" width="16.7109375" style="9" bestFit="1" customWidth="1"/>
    <col min="4343" max="4343" width="14.28515625" style="9" customWidth="1"/>
    <col min="4344" max="4344" width="15.5703125" style="9" customWidth="1"/>
    <col min="4345" max="4345" width="17.28515625" style="9" customWidth="1"/>
    <col min="4346" max="4346" width="14.42578125" style="9" customWidth="1"/>
    <col min="4347" max="4351" width="9.140625" style="9"/>
    <col min="4352" max="4352" width="17.28515625" style="9" bestFit="1" customWidth="1"/>
    <col min="4353" max="4591" width="9.140625" style="9"/>
    <col min="4592" max="4592" width="19.140625" style="9" customWidth="1"/>
    <col min="4593" max="4593" width="27.42578125" style="9" bestFit="1" customWidth="1"/>
    <col min="4594" max="4594" width="32.7109375" style="9" bestFit="1" customWidth="1"/>
    <col min="4595" max="4595" width="18" style="9" bestFit="1" customWidth="1"/>
    <col min="4596" max="4596" width="16.5703125" style="9" customWidth="1"/>
    <col min="4597" max="4598" width="16.7109375" style="9" bestFit="1" customWidth="1"/>
    <col min="4599" max="4599" width="14.28515625" style="9" customWidth="1"/>
    <col min="4600" max="4600" width="15.5703125" style="9" customWidth="1"/>
    <col min="4601" max="4601" width="17.28515625" style="9" customWidth="1"/>
    <col min="4602" max="4602" width="14.42578125" style="9" customWidth="1"/>
    <col min="4603" max="4607" width="9.140625" style="9"/>
    <col min="4608" max="4608" width="17.28515625" style="9" bestFit="1" customWidth="1"/>
    <col min="4609" max="4847" width="9.140625" style="9"/>
    <col min="4848" max="4848" width="19.140625" style="9" customWidth="1"/>
    <col min="4849" max="4849" width="27.42578125" style="9" bestFit="1" customWidth="1"/>
    <col min="4850" max="4850" width="32.7109375" style="9" bestFit="1" customWidth="1"/>
    <col min="4851" max="4851" width="18" style="9" bestFit="1" customWidth="1"/>
    <col min="4852" max="4852" width="16.5703125" style="9" customWidth="1"/>
    <col min="4853" max="4854" width="16.7109375" style="9" bestFit="1" customWidth="1"/>
    <col min="4855" max="4855" width="14.28515625" style="9" customWidth="1"/>
    <col min="4856" max="4856" width="15.5703125" style="9" customWidth="1"/>
    <col min="4857" max="4857" width="17.28515625" style="9" customWidth="1"/>
    <col min="4858" max="4858" width="14.42578125" style="9" customWidth="1"/>
    <col min="4859" max="4863" width="9.140625" style="9"/>
    <col min="4864" max="4864" width="17.28515625" style="9" bestFit="1" customWidth="1"/>
    <col min="4865" max="5103" width="9.140625" style="9"/>
    <col min="5104" max="5104" width="19.140625" style="9" customWidth="1"/>
    <col min="5105" max="5105" width="27.42578125" style="9" bestFit="1" customWidth="1"/>
    <col min="5106" max="5106" width="32.7109375" style="9" bestFit="1" customWidth="1"/>
    <col min="5107" max="5107" width="18" style="9" bestFit="1" customWidth="1"/>
    <col min="5108" max="5108" width="16.5703125" style="9" customWidth="1"/>
    <col min="5109" max="5110" width="16.7109375" style="9" bestFit="1" customWidth="1"/>
    <col min="5111" max="5111" width="14.28515625" style="9" customWidth="1"/>
    <col min="5112" max="5112" width="15.5703125" style="9" customWidth="1"/>
    <col min="5113" max="5113" width="17.28515625" style="9" customWidth="1"/>
    <col min="5114" max="5114" width="14.42578125" style="9" customWidth="1"/>
    <col min="5115" max="5119" width="9.140625" style="9"/>
    <col min="5120" max="5120" width="17.28515625" style="9" bestFit="1" customWidth="1"/>
    <col min="5121" max="5359" width="9.140625" style="9"/>
    <col min="5360" max="5360" width="19.140625" style="9" customWidth="1"/>
    <col min="5361" max="5361" width="27.42578125" style="9" bestFit="1" customWidth="1"/>
    <col min="5362" max="5362" width="32.7109375" style="9" bestFit="1" customWidth="1"/>
    <col min="5363" max="5363" width="18" style="9" bestFit="1" customWidth="1"/>
    <col min="5364" max="5364" width="16.5703125" style="9" customWidth="1"/>
    <col min="5365" max="5366" width="16.7109375" style="9" bestFit="1" customWidth="1"/>
    <col min="5367" max="5367" width="14.28515625" style="9" customWidth="1"/>
    <col min="5368" max="5368" width="15.5703125" style="9" customWidth="1"/>
    <col min="5369" max="5369" width="17.28515625" style="9" customWidth="1"/>
    <col min="5370" max="5370" width="14.42578125" style="9" customWidth="1"/>
    <col min="5371" max="5375" width="9.140625" style="9"/>
    <col min="5376" max="5376" width="17.28515625" style="9" bestFit="1" customWidth="1"/>
    <col min="5377" max="5615" width="9.140625" style="9"/>
    <col min="5616" max="5616" width="19.140625" style="9" customWidth="1"/>
    <col min="5617" max="5617" width="27.42578125" style="9" bestFit="1" customWidth="1"/>
    <col min="5618" max="5618" width="32.7109375" style="9" bestFit="1" customWidth="1"/>
    <col min="5619" max="5619" width="18" style="9" bestFit="1" customWidth="1"/>
    <col min="5620" max="5620" width="16.5703125" style="9" customWidth="1"/>
    <col min="5621" max="5622" width="16.7109375" style="9" bestFit="1" customWidth="1"/>
    <col min="5623" max="5623" width="14.28515625" style="9" customWidth="1"/>
    <col min="5624" max="5624" width="15.5703125" style="9" customWidth="1"/>
    <col min="5625" max="5625" width="17.28515625" style="9" customWidth="1"/>
    <col min="5626" max="5626" width="14.42578125" style="9" customWidth="1"/>
    <col min="5627" max="5631" width="9.140625" style="9"/>
    <col min="5632" max="5632" width="17.28515625" style="9" bestFit="1" customWidth="1"/>
    <col min="5633" max="5871" width="9.140625" style="9"/>
    <col min="5872" max="5872" width="19.140625" style="9" customWidth="1"/>
    <col min="5873" max="5873" width="27.42578125" style="9" bestFit="1" customWidth="1"/>
    <col min="5874" max="5874" width="32.7109375" style="9" bestFit="1" customWidth="1"/>
    <col min="5875" max="5875" width="18" style="9" bestFit="1" customWidth="1"/>
    <col min="5876" max="5876" width="16.5703125" style="9" customWidth="1"/>
    <col min="5877" max="5878" width="16.7109375" style="9" bestFit="1" customWidth="1"/>
    <col min="5879" max="5879" width="14.28515625" style="9" customWidth="1"/>
    <col min="5880" max="5880" width="15.5703125" style="9" customWidth="1"/>
    <col min="5881" max="5881" width="17.28515625" style="9" customWidth="1"/>
    <col min="5882" max="5882" width="14.42578125" style="9" customWidth="1"/>
    <col min="5883" max="5887" width="9.140625" style="9"/>
    <col min="5888" max="5888" width="17.28515625" style="9" bestFit="1" customWidth="1"/>
    <col min="5889" max="6127" width="9.140625" style="9"/>
    <col min="6128" max="6128" width="19.140625" style="9" customWidth="1"/>
    <col min="6129" max="6129" width="27.42578125" style="9" bestFit="1" customWidth="1"/>
    <col min="6130" max="6130" width="32.7109375" style="9" bestFit="1" customWidth="1"/>
    <col min="6131" max="6131" width="18" style="9" bestFit="1" customWidth="1"/>
    <col min="6132" max="6132" width="16.5703125" style="9" customWidth="1"/>
    <col min="6133" max="6134" width="16.7109375" style="9" bestFit="1" customWidth="1"/>
    <col min="6135" max="6135" width="14.28515625" style="9" customWidth="1"/>
    <col min="6136" max="6136" width="15.5703125" style="9" customWidth="1"/>
    <col min="6137" max="6137" width="17.28515625" style="9" customWidth="1"/>
    <col min="6138" max="6138" width="14.42578125" style="9" customWidth="1"/>
    <col min="6139" max="6143" width="9.140625" style="9"/>
    <col min="6144" max="6144" width="17.28515625" style="9" bestFit="1" customWidth="1"/>
    <col min="6145" max="6383" width="9.140625" style="9"/>
    <col min="6384" max="6384" width="19.140625" style="9" customWidth="1"/>
    <col min="6385" max="6385" width="27.42578125" style="9" bestFit="1" customWidth="1"/>
    <col min="6386" max="6386" width="32.7109375" style="9" bestFit="1" customWidth="1"/>
    <col min="6387" max="6387" width="18" style="9" bestFit="1" customWidth="1"/>
    <col min="6388" max="6388" width="16.5703125" style="9" customWidth="1"/>
    <col min="6389" max="6390" width="16.7109375" style="9" bestFit="1" customWidth="1"/>
    <col min="6391" max="6391" width="14.28515625" style="9" customWidth="1"/>
    <col min="6392" max="6392" width="15.5703125" style="9" customWidth="1"/>
    <col min="6393" max="6393" width="17.28515625" style="9" customWidth="1"/>
    <col min="6394" max="6394" width="14.42578125" style="9" customWidth="1"/>
    <col min="6395" max="6399" width="9.140625" style="9"/>
    <col min="6400" max="6400" width="17.28515625" style="9" bestFit="1" customWidth="1"/>
    <col min="6401" max="6639" width="9.140625" style="9"/>
    <col min="6640" max="6640" width="19.140625" style="9" customWidth="1"/>
    <col min="6641" max="6641" width="27.42578125" style="9" bestFit="1" customWidth="1"/>
    <col min="6642" max="6642" width="32.7109375" style="9" bestFit="1" customWidth="1"/>
    <col min="6643" max="6643" width="18" style="9" bestFit="1" customWidth="1"/>
    <col min="6644" max="6644" width="16.5703125" style="9" customWidth="1"/>
    <col min="6645" max="6646" width="16.7109375" style="9" bestFit="1" customWidth="1"/>
    <col min="6647" max="6647" width="14.28515625" style="9" customWidth="1"/>
    <col min="6648" max="6648" width="15.5703125" style="9" customWidth="1"/>
    <col min="6649" max="6649" width="17.28515625" style="9" customWidth="1"/>
    <col min="6650" max="6650" width="14.42578125" style="9" customWidth="1"/>
    <col min="6651" max="6655" width="9.140625" style="9"/>
    <col min="6656" max="6656" width="17.28515625" style="9" bestFit="1" customWidth="1"/>
    <col min="6657" max="6895" width="9.140625" style="9"/>
    <col min="6896" max="6896" width="19.140625" style="9" customWidth="1"/>
    <col min="6897" max="6897" width="27.42578125" style="9" bestFit="1" customWidth="1"/>
    <col min="6898" max="6898" width="32.7109375" style="9" bestFit="1" customWidth="1"/>
    <col min="6899" max="6899" width="18" style="9" bestFit="1" customWidth="1"/>
    <col min="6900" max="6900" width="16.5703125" style="9" customWidth="1"/>
    <col min="6901" max="6902" width="16.7109375" style="9" bestFit="1" customWidth="1"/>
    <col min="6903" max="6903" width="14.28515625" style="9" customWidth="1"/>
    <col min="6904" max="6904" width="15.5703125" style="9" customWidth="1"/>
    <col min="6905" max="6905" width="17.28515625" style="9" customWidth="1"/>
    <col min="6906" max="6906" width="14.42578125" style="9" customWidth="1"/>
    <col min="6907" max="6911" width="9.140625" style="9"/>
    <col min="6912" max="6912" width="17.28515625" style="9" bestFit="1" customWidth="1"/>
    <col min="6913" max="7151" width="9.140625" style="9"/>
    <col min="7152" max="7152" width="19.140625" style="9" customWidth="1"/>
    <col min="7153" max="7153" width="27.42578125" style="9" bestFit="1" customWidth="1"/>
    <col min="7154" max="7154" width="32.7109375" style="9" bestFit="1" customWidth="1"/>
    <col min="7155" max="7155" width="18" style="9" bestFit="1" customWidth="1"/>
    <col min="7156" max="7156" width="16.5703125" style="9" customWidth="1"/>
    <col min="7157" max="7158" width="16.7109375" style="9" bestFit="1" customWidth="1"/>
    <col min="7159" max="7159" width="14.28515625" style="9" customWidth="1"/>
    <col min="7160" max="7160" width="15.5703125" style="9" customWidth="1"/>
    <col min="7161" max="7161" width="17.28515625" style="9" customWidth="1"/>
    <col min="7162" max="7162" width="14.42578125" style="9" customWidth="1"/>
    <col min="7163" max="7167" width="9.140625" style="9"/>
    <col min="7168" max="7168" width="17.28515625" style="9" bestFit="1" customWidth="1"/>
    <col min="7169" max="7407" width="9.140625" style="9"/>
    <col min="7408" max="7408" width="19.140625" style="9" customWidth="1"/>
    <col min="7409" max="7409" width="27.42578125" style="9" bestFit="1" customWidth="1"/>
    <col min="7410" max="7410" width="32.7109375" style="9" bestFit="1" customWidth="1"/>
    <col min="7411" max="7411" width="18" style="9" bestFit="1" customWidth="1"/>
    <col min="7412" max="7412" width="16.5703125" style="9" customWidth="1"/>
    <col min="7413" max="7414" width="16.7109375" style="9" bestFit="1" customWidth="1"/>
    <col min="7415" max="7415" width="14.28515625" style="9" customWidth="1"/>
    <col min="7416" max="7416" width="15.5703125" style="9" customWidth="1"/>
    <col min="7417" max="7417" width="17.28515625" style="9" customWidth="1"/>
    <col min="7418" max="7418" width="14.42578125" style="9" customWidth="1"/>
    <col min="7419" max="7423" width="9.140625" style="9"/>
    <col min="7424" max="7424" width="17.28515625" style="9" bestFit="1" customWidth="1"/>
    <col min="7425" max="7663" width="9.140625" style="9"/>
    <col min="7664" max="7664" width="19.140625" style="9" customWidth="1"/>
    <col min="7665" max="7665" width="27.42578125" style="9" bestFit="1" customWidth="1"/>
    <col min="7666" max="7666" width="32.7109375" style="9" bestFit="1" customWidth="1"/>
    <col min="7667" max="7667" width="18" style="9" bestFit="1" customWidth="1"/>
    <col min="7668" max="7668" width="16.5703125" style="9" customWidth="1"/>
    <col min="7669" max="7670" width="16.7109375" style="9" bestFit="1" customWidth="1"/>
    <col min="7671" max="7671" width="14.28515625" style="9" customWidth="1"/>
    <col min="7672" max="7672" width="15.5703125" style="9" customWidth="1"/>
    <col min="7673" max="7673" width="17.28515625" style="9" customWidth="1"/>
    <col min="7674" max="7674" width="14.42578125" style="9" customWidth="1"/>
    <col min="7675" max="7679" width="9.140625" style="9"/>
    <col min="7680" max="7680" width="17.28515625" style="9" bestFit="1" customWidth="1"/>
    <col min="7681" max="7919" width="9.140625" style="9"/>
    <col min="7920" max="7920" width="19.140625" style="9" customWidth="1"/>
    <col min="7921" max="7921" width="27.42578125" style="9" bestFit="1" customWidth="1"/>
    <col min="7922" max="7922" width="32.7109375" style="9" bestFit="1" customWidth="1"/>
    <col min="7923" max="7923" width="18" style="9" bestFit="1" customWidth="1"/>
    <col min="7924" max="7924" width="16.5703125" style="9" customWidth="1"/>
    <col min="7925" max="7926" width="16.7109375" style="9" bestFit="1" customWidth="1"/>
    <col min="7927" max="7927" width="14.28515625" style="9" customWidth="1"/>
    <col min="7928" max="7928" width="15.5703125" style="9" customWidth="1"/>
    <col min="7929" max="7929" width="17.28515625" style="9" customWidth="1"/>
    <col min="7930" max="7930" width="14.42578125" style="9" customWidth="1"/>
    <col min="7931" max="7935" width="9.140625" style="9"/>
    <col min="7936" max="7936" width="17.28515625" style="9" bestFit="1" customWidth="1"/>
    <col min="7937" max="8175" width="9.140625" style="9"/>
    <col min="8176" max="8176" width="19.140625" style="9" customWidth="1"/>
    <col min="8177" max="8177" width="27.42578125" style="9" bestFit="1" customWidth="1"/>
    <col min="8178" max="8178" width="32.7109375" style="9" bestFit="1" customWidth="1"/>
    <col min="8179" max="8179" width="18" style="9" bestFit="1" customWidth="1"/>
    <col min="8180" max="8180" width="16.5703125" style="9" customWidth="1"/>
    <col min="8181" max="8182" width="16.7109375" style="9" bestFit="1" customWidth="1"/>
    <col min="8183" max="8183" width="14.28515625" style="9" customWidth="1"/>
    <col min="8184" max="8184" width="15.5703125" style="9" customWidth="1"/>
    <col min="8185" max="8185" width="17.28515625" style="9" customWidth="1"/>
    <col min="8186" max="8186" width="14.42578125" style="9" customWidth="1"/>
    <col min="8187" max="8191" width="9.140625" style="9"/>
    <col min="8192" max="8192" width="17.28515625" style="9" bestFit="1" customWidth="1"/>
    <col min="8193" max="8431" width="9.140625" style="9"/>
    <col min="8432" max="8432" width="19.140625" style="9" customWidth="1"/>
    <col min="8433" max="8433" width="27.42578125" style="9" bestFit="1" customWidth="1"/>
    <col min="8434" max="8434" width="32.7109375" style="9" bestFit="1" customWidth="1"/>
    <col min="8435" max="8435" width="18" style="9" bestFit="1" customWidth="1"/>
    <col min="8436" max="8436" width="16.5703125" style="9" customWidth="1"/>
    <col min="8437" max="8438" width="16.7109375" style="9" bestFit="1" customWidth="1"/>
    <col min="8439" max="8439" width="14.28515625" style="9" customWidth="1"/>
    <col min="8440" max="8440" width="15.5703125" style="9" customWidth="1"/>
    <col min="8441" max="8441" width="17.28515625" style="9" customWidth="1"/>
    <col min="8442" max="8442" width="14.42578125" style="9" customWidth="1"/>
    <col min="8443" max="8447" width="9.140625" style="9"/>
    <col min="8448" max="8448" width="17.28515625" style="9" bestFit="1" customWidth="1"/>
    <col min="8449" max="8687" width="9.140625" style="9"/>
    <col min="8688" max="8688" width="19.140625" style="9" customWidth="1"/>
    <col min="8689" max="8689" width="27.42578125" style="9" bestFit="1" customWidth="1"/>
    <col min="8690" max="8690" width="32.7109375" style="9" bestFit="1" customWidth="1"/>
    <col min="8691" max="8691" width="18" style="9" bestFit="1" customWidth="1"/>
    <col min="8692" max="8692" width="16.5703125" style="9" customWidth="1"/>
    <col min="8693" max="8694" width="16.7109375" style="9" bestFit="1" customWidth="1"/>
    <col min="8695" max="8695" width="14.28515625" style="9" customWidth="1"/>
    <col min="8696" max="8696" width="15.5703125" style="9" customWidth="1"/>
    <col min="8697" max="8697" width="17.28515625" style="9" customWidth="1"/>
    <col min="8698" max="8698" width="14.42578125" style="9" customWidth="1"/>
    <col min="8699" max="8703" width="9.140625" style="9"/>
    <col min="8704" max="8704" width="17.28515625" style="9" bestFit="1" customWidth="1"/>
    <col min="8705" max="8943" width="9.140625" style="9"/>
    <col min="8944" max="8944" width="19.140625" style="9" customWidth="1"/>
    <col min="8945" max="8945" width="27.42578125" style="9" bestFit="1" customWidth="1"/>
    <col min="8946" max="8946" width="32.7109375" style="9" bestFit="1" customWidth="1"/>
    <col min="8947" max="8947" width="18" style="9" bestFit="1" customWidth="1"/>
    <col min="8948" max="8948" width="16.5703125" style="9" customWidth="1"/>
    <col min="8949" max="8950" width="16.7109375" style="9" bestFit="1" customWidth="1"/>
    <col min="8951" max="8951" width="14.28515625" style="9" customWidth="1"/>
    <col min="8952" max="8952" width="15.5703125" style="9" customWidth="1"/>
    <col min="8953" max="8953" width="17.28515625" style="9" customWidth="1"/>
    <col min="8954" max="8954" width="14.42578125" style="9" customWidth="1"/>
    <col min="8955" max="8959" width="9.140625" style="9"/>
    <col min="8960" max="8960" width="17.28515625" style="9" bestFit="1" customWidth="1"/>
    <col min="8961" max="9199" width="9.140625" style="9"/>
    <col min="9200" max="9200" width="19.140625" style="9" customWidth="1"/>
    <col min="9201" max="9201" width="27.42578125" style="9" bestFit="1" customWidth="1"/>
    <col min="9202" max="9202" width="32.7109375" style="9" bestFit="1" customWidth="1"/>
    <col min="9203" max="9203" width="18" style="9" bestFit="1" customWidth="1"/>
    <col min="9204" max="9204" width="16.5703125" style="9" customWidth="1"/>
    <col min="9205" max="9206" width="16.7109375" style="9" bestFit="1" customWidth="1"/>
    <col min="9207" max="9207" width="14.28515625" style="9" customWidth="1"/>
    <col min="9208" max="9208" width="15.5703125" style="9" customWidth="1"/>
    <col min="9209" max="9209" width="17.28515625" style="9" customWidth="1"/>
    <col min="9210" max="9210" width="14.42578125" style="9" customWidth="1"/>
    <col min="9211" max="9215" width="9.140625" style="9"/>
    <col min="9216" max="9216" width="17.28515625" style="9" bestFit="1" customWidth="1"/>
    <col min="9217" max="9455" width="9.140625" style="9"/>
    <col min="9456" max="9456" width="19.140625" style="9" customWidth="1"/>
    <col min="9457" max="9457" width="27.42578125" style="9" bestFit="1" customWidth="1"/>
    <col min="9458" max="9458" width="32.7109375" style="9" bestFit="1" customWidth="1"/>
    <col min="9459" max="9459" width="18" style="9" bestFit="1" customWidth="1"/>
    <col min="9460" max="9460" width="16.5703125" style="9" customWidth="1"/>
    <col min="9461" max="9462" width="16.7109375" style="9" bestFit="1" customWidth="1"/>
    <col min="9463" max="9463" width="14.28515625" style="9" customWidth="1"/>
    <col min="9464" max="9464" width="15.5703125" style="9" customWidth="1"/>
    <col min="9465" max="9465" width="17.28515625" style="9" customWidth="1"/>
    <col min="9466" max="9466" width="14.42578125" style="9" customWidth="1"/>
    <col min="9467" max="9471" width="9.140625" style="9"/>
    <col min="9472" max="9472" width="17.28515625" style="9" bestFit="1" customWidth="1"/>
    <col min="9473" max="9711" width="9.140625" style="9"/>
    <col min="9712" max="9712" width="19.140625" style="9" customWidth="1"/>
    <col min="9713" max="9713" width="27.42578125" style="9" bestFit="1" customWidth="1"/>
    <col min="9714" max="9714" width="32.7109375" style="9" bestFit="1" customWidth="1"/>
    <col min="9715" max="9715" width="18" style="9" bestFit="1" customWidth="1"/>
    <col min="9716" max="9716" width="16.5703125" style="9" customWidth="1"/>
    <col min="9717" max="9718" width="16.7109375" style="9" bestFit="1" customWidth="1"/>
    <col min="9719" max="9719" width="14.28515625" style="9" customWidth="1"/>
    <col min="9720" max="9720" width="15.5703125" style="9" customWidth="1"/>
    <col min="9721" max="9721" width="17.28515625" style="9" customWidth="1"/>
    <col min="9722" max="9722" width="14.42578125" style="9" customWidth="1"/>
    <col min="9723" max="9727" width="9.140625" style="9"/>
    <col min="9728" max="9728" width="17.28515625" style="9" bestFit="1" customWidth="1"/>
    <col min="9729" max="9967" width="9.140625" style="9"/>
    <col min="9968" max="9968" width="19.140625" style="9" customWidth="1"/>
    <col min="9969" max="9969" width="27.42578125" style="9" bestFit="1" customWidth="1"/>
    <col min="9970" max="9970" width="32.7109375" style="9" bestFit="1" customWidth="1"/>
    <col min="9971" max="9971" width="18" style="9" bestFit="1" customWidth="1"/>
    <col min="9972" max="9972" width="16.5703125" style="9" customWidth="1"/>
    <col min="9973" max="9974" width="16.7109375" style="9" bestFit="1" customWidth="1"/>
    <col min="9975" max="9975" width="14.28515625" style="9" customWidth="1"/>
    <col min="9976" max="9976" width="15.5703125" style="9" customWidth="1"/>
    <col min="9977" max="9977" width="17.28515625" style="9" customWidth="1"/>
    <col min="9978" max="9978" width="14.42578125" style="9" customWidth="1"/>
    <col min="9979" max="9983" width="9.140625" style="9"/>
    <col min="9984" max="9984" width="17.28515625" style="9" bestFit="1" customWidth="1"/>
    <col min="9985" max="10223" width="9.140625" style="9"/>
    <col min="10224" max="10224" width="19.140625" style="9" customWidth="1"/>
    <col min="10225" max="10225" width="27.42578125" style="9" bestFit="1" customWidth="1"/>
    <col min="10226" max="10226" width="32.7109375" style="9" bestFit="1" customWidth="1"/>
    <col min="10227" max="10227" width="18" style="9" bestFit="1" customWidth="1"/>
    <col min="10228" max="10228" width="16.5703125" style="9" customWidth="1"/>
    <col min="10229" max="10230" width="16.7109375" style="9" bestFit="1" customWidth="1"/>
    <col min="10231" max="10231" width="14.28515625" style="9" customWidth="1"/>
    <col min="10232" max="10232" width="15.5703125" style="9" customWidth="1"/>
    <col min="10233" max="10233" width="17.28515625" style="9" customWidth="1"/>
    <col min="10234" max="10234" width="14.42578125" style="9" customWidth="1"/>
    <col min="10235" max="10239" width="9.140625" style="9"/>
    <col min="10240" max="10240" width="17.28515625" style="9" bestFit="1" customWidth="1"/>
    <col min="10241" max="10479" width="9.140625" style="9"/>
    <col min="10480" max="10480" width="19.140625" style="9" customWidth="1"/>
    <col min="10481" max="10481" width="27.42578125" style="9" bestFit="1" customWidth="1"/>
    <col min="10482" max="10482" width="32.7109375" style="9" bestFit="1" customWidth="1"/>
    <col min="10483" max="10483" width="18" style="9" bestFit="1" customWidth="1"/>
    <col min="10484" max="10484" width="16.5703125" style="9" customWidth="1"/>
    <col min="10485" max="10486" width="16.7109375" style="9" bestFit="1" customWidth="1"/>
    <col min="10487" max="10487" width="14.28515625" style="9" customWidth="1"/>
    <col min="10488" max="10488" width="15.5703125" style="9" customWidth="1"/>
    <col min="10489" max="10489" width="17.28515625" style="9" customWidth="1"/>
    <col min="10490" max="10490" width="14.42578125" style="9" customWidth="1"/>
    <col min="10491" max="10495" width="9.140625" style="9"/>
    <col min="10496" max="10496" width="17.28515625" style="9" bestFit="1" customWidth="1"/>
    <col min="10497" max="10735" width="9.140625" style="9"/>
    <col min="10736" max="10736" width="19.140625" style="9" customWidth="1"/>
    <col min="10737" max="10737" width="27.42578125" style="9" bestFit="1" customWidth="1"/>
    <col min="10738" max="10738" width="32.7109375" style="9" bestFit="1" customWidth="1"/>
    <col min="10739" max="10739" width="18" style="9" bestFit="1" customWidth="1"/>
    <col min="10740" max="10740" width="16.5703125" style="9" customWidth="1"/>
    <col min="10741" max="10742" width="16.7109375" style="9" bestFit="1" customWidth="1"/>
    <col min="10743" max="10743" width="14.28515625" style="9" customWidth="1"/>
    <col min="10744" max="10744" width="15.5703125" style="9" customWidth="1"/>
    <col min="10745" max="10745" width="17.28515625" style="9" customWidth="1"/>
    <col min="10746" max="10746" width="14.42578125" style="9" customWidth="1"/>
    <col min="10747" max="10751" width="9.140625" style="9"/>
    <col min="10752" max="10752" width="17.28515625" style="9" bestFit="1" customWidth="1"/>
    <col min="10753" max="10991" width="9.140625" style="9"/>
    <col min="10992" max="10992" width="19.140625" style="9" customWidth="1"/>
    <col min="10993" max="10993" width="27.42578125" style="9" bestFit="1" customWidth="1"/>
    <col min="10994" max="10994" width="32.7109375" style="9" bestFit="1" customWidth="1"/>
    <col min="10995" max="10995" width="18" style="9" bestFit="1" customWidth="1"/>
    <col min="10996" max="10996" width="16.5703125" style="9" customWidth="1"/>
    <col min="10997" max="10998" width="16.7109375" style="9" bestFit="1" customWidth="1"/>
    <col min="10999" max="10999" width="14.28515625" style="9" customWidth="1"/>
    <col min="11000" max="11000" width="15.5703125" style="9" customWidth="1"/>
    <col min="11001" max="11001" width="17.28515625" style="9" customWidth="1"/>
    <col min="11002" max="11002" width="14.42578125" style="9" customWidth="1"/>
    <col min="11003" max="11007" width="9.140625" style="9"/>
    <col min="11008" max="11008" width="17.28515625" style="9" bestFit="1" customWidth="1"/>
    <col min="11009" max="11247" width="9.140625" style="9"/>
    <col min="11248" max="11248" width="19.140625" style="9" customWidth="1"/>
    <col min="11249" max="11249" width="27.42578125" style="9" bestFit="1" customWidth="1"/>
    <col min="11250" max="11250" width="32.7109375" style="9" bestFit="1" customWidth="1"/>
    <col min="11251" max="11251" width="18" style="9" bestFit="1" customWidth="1"/>
    <col min="11252" max="11252" width="16.5703125" style="9" customWidth="1"/>
    <col min="11253" max="11254" width="16.7109375" style="9" bestFit="1" customWidth="1"/>
    <col min="11255" max="11255" width="14.28515625" style="9" customWidth="1"/>
    <col min="11256" max="11256" width="15.5703125" style="9" customWidth="1"/>
    <col min="11257" max="11257" width="17.28515625" style="9" customWidth="1"/>
    <col min="11258" max="11258" width="14.42578125" style="9" customWidth="1"/>
    <col min="11259" max="11263" width="9.140625" style="9"/>
    <col min="11264" max="11264" width="17.28515625" style="9" bestFit="1" customWidth="1"/>
    <col min="11265" max="11503" width="9.140625" style="9"/>
    <col min="11504" max="11504" width="19.140625" style="9" customWidth="1"/>
    <col min="11505" max="11505" width="27.42578125" style="9" bestFit="1" customWidth="1"/>
    <col min="11506" max="11506" width="32.7109375" style="9" bestFit="1" customWidth="1"/>
    <col min="11507" max="11507" width="18" style="9" bestFit="1" customWidth="1"/>
    <col min="11508" max="11508" width="16.5703125" style="9" customWidth="1"/>
    <col min="11509" max="11510" width="16.7109375" style="9" bestFit="1" customWidth="1"/>
    <col min="11511" max="11511" width="14.28515625" style="9" customWidth="1"/>
    <col min="11512" max="11512" width="15.5703125" style="9" customWidth="1"/>
    <col min="11513" max="11513" width="17.28515625" style="9" customWidth="1"/>
    <col min="11514" max="11514" width="14.42578125" style="9" customWidth="1"/>
    <col min="11515" max="11519" width="9.140625" style="9"/>
    <col min="11520" max="11520" width="17.28515625" style="9" bestFit="1" customWidth="1"/>
    <col min="11521" max="11759" width="9.140625" style="9"/>
    <col min="11760" max="11760" width="19.140625" style="9" customWidth="1"/>
    <col min="11761" max="11761" width="27.42578125" style="9" bestFit="1" customWidth="1"/>
    <col min="11762" max="11762" width="32.7109375" style="9" bestFit="1" customWidth="1"/>
    <col min="11763" max="11763" width="18" style="9" bestFit="1" customWidth="1"/>
    <col min="11764" max="11764" width="16.5703125" style="9" customWidth="1"/>
    <col min="11765" max="11766" width="16.7109375" style="9" bestFit="1" customWidth="1"/>
    <col min="11767" max="11767" width="14.28515625" style="9" customWidth="1"/>
    <col min="11768" max="11768" width="15.5703125" style="9" customWidth="1"/>
    <col min="11769" max="11769" width="17.28515625" style="9" customWidth="1"/>
    <col min="11770" max="11770" width="14.42578125" style="9" customWidth="1"/>
    <col min="11771" max="11775" width="9.140625" style="9"/>
    <col min="11776" max="11776" width="17.28515625" style="9" bestFit="1" customWidth="1"/>
    <col min="11777" max="12015" width="9.140625" style="9"/>
    <col min="12016" max="12016" width="19.140625" style="9" customWidth="1"/>
    <col min="12017" max="12017" width="27.42578125" style="9" bestFit="1" customWidth="1"/>
    <col min="12018" max="12018" width="32.7109375" style="9" bestFit="1" customWidth="1"/>
    <col min="12019" max="12019" width="18" style="9" bestFit="1" customWidth="1"/>
    <col min="12020" max="12020" width="16.5703125" style="9" customWidth="1"/>
    <col min="12021" max="12022" width="16.7109375" style="9" bestFit="1" customWidth="1"/>
    <col min="12023" max="12023" width="14.28515625" style="9" customWidth="1"/>
    <col min="12024" max="12024" width="15.5703125" style="9" customWidth="1"/>
    <col min="12025" max="12025" width="17.28515625" style="9" customWidth="1"/>
    <col min="12026" max="12026" width="14.42578125" style="9" customWidth="1"/>
    <col min="12027" max="12031" width="9.140625" style="9"/>
    <col min="12032" max="12032" width="17.28515625" style="9" bestFit="1" customWidth="1"/>
    <col min="12033" max="12271" width="9.140625" style="9"/>
    <col min="12272" max="12272" width="19.140625" style="9" customWidth="1"/>
    <col min="12273" max="12273" width="27.42578125" style="9" bestFit="1" customWidth="1"/>
    <col min="12274" max="12274" width="32.7109375" style="9" bestFit="1" customWidth="1"/>
    <col min="12275" max="12275" width="18" style="9" bestFit="1" customWidth="1"/>
    <col min="12276" max="12276" width="16.5703125" style="9" customWidth="1"/>
    <col min="12277" max="12278" width="16.7109375" style="9" bestFit="1" customWidth="1"/>
    <col min="12279" max="12279" width="14.28515625" style="9" customWidth="1"/>
    <col min="12280" max="12280" width="15.5703125" style="9" customWidth="1"/>
    <col min="12281" max="12281" width="17.28515625" style="9" customWidth="1"/>
    <col min="12282" max="12282" width="14.42578125" style="9" customWidth="1"/>
    <col min="12283" max="12287" width="9.140625" style="9"/>
    <col min="12288" max="12288" width="17.28515625" style="9" bestFit="1" customWidth="1"/>
    <col min="12289" max="12527" width="9.140625" style="9"/>
    <col min="12528" max="12528" width="19.140625" style="9" customWidth="1"/>
    <col min="12529" max="12529" width="27.42578125" style="9" bestFit="1" customWidth="1"/>
    <col min="12530" max="12530" width="32.7109375" style="9" bestFit="1" customWidth="1"/>
    <col min="12531" max="12531" width="18" style="9" bestFit="1" customWidth="1"/>
    <col min="12532" max="12532" width="16.5703125" style="9" customWidth="1"/>
    <col min="12533" max="12534" width="16.7109375" style="9" bestFit="1" customWidth="1"/>
    <col min="12535" max="12535" width="14.28515625" style="9" customWidth="1"/>
    <col min="12536" max="12536" width="15.5703125" style="9" customWidth="1"/>
    <col min="12537" max="12537" width="17.28515625" style="9" customWidth="1"/>
    <col min="12538" max="12538" width="14.42578125" style="9" customWidth="1"/>
    <col min="12539" max="12543" width="9.140625" style="9"/>
    <col min="12544" max="12544" width="17.28515625" style="9" bestFit="1" customWidth="1"/>
    <col min="12545" max="12783" width="9.140625" style="9"/>
    <col min="12784" max="12784" width="19.140625" style="9" customWidth="1"/>
    <col min="12785" max="12785" width="27.42578125" style="9" bestFit="1" customWidth="1"/>
    <col min="12786" max="12786" width="32.7109375" style="9" bestFit="1" customWidth="1"/>
    <col min="12787" max="12787" width="18" style="9" bestFit="1" customWidth="1"/>
    <col min="12788" max="12788" width="16.5703125" style="9" customWidth="1"/>
    <col min="12789" max="12790" width="16.7109375" style="9" bestFit="1" customWidth="1"/>
    <col min="12791" max="12791" width="14.28515625" style="9" customWidth="1"/>
    <col min="12792" max="12792" width="15.5703125" style="9" customWidth="1"/>
    <col min="12793" max="12793" width="17.28515625" style="9" customWidth="1"/>
    <col min="12794" max="12794" width="14.42578125" style="9" customWidth="1"/>
    <col min="12795" max="12799" width="9.140625" style="9"/>
    <col min="12800" max="12800" width="17.28515625" style="9" bestFit="1" customWidth="1"/>
    <col min="12801" max="13039" width="9.140625" style="9"/>
    <col min="13040" max="13040" width="19.140625" style="9" customWidth="1"/>
    <col min="13041" max="13041" width="27.42578125" style="9" bestFit="1" customWidth="1"/>
    <col min="13042" max="13042" width="32.7109375" style="9" bestFit="1" customWidth="1"/>
    <col min="13043" max="13043" width="18" style="9" bestFit="1" customWidth="1"/>
    <col min="13044" max="13044" width="16.5703125" style="9" customWidth="1"/>
    <col min="13045" max="13046" width="16.7109375" style="9" bestFit="1" customWidth="1"/>
    <col min="13047" max="13047" width="14.28515625" style="9" customWidth="1"/>
    <col min="13048" max="13048" width="15.5703125" style="9" customWidth="1"/>
    <col min="13049" max="13049" width="17.28515625" style="9" customWidth="1"/>
    <col min="13050" max="13050" width="14.42578125" style="9" customWidth="1"/>
    <col min="13051" max="13055" width="9.140625" style="9"/>
    <col min="13056" max="13056" width="17.28515625" style="9" bestFit="1" customWidth="1"/>
    <col min="13057" max="13295" width="9.140625" style="9"/>
    <col min="13296" max="13296" width="19.140625" style="9" customWidth="1"/>
    <col min="13297" max="13297" width="27.42578125" style="9" bestFit="1" customWidth="1"/>
    <col min="13298" max="13298" width="32.7109375" style="9" bestFit="1" customWidth="1"/>
    <col min="13299" max="13299" width="18" style="9" bestFit="1" customWidth="1"/>
    <col min="13300" max="13300" width="16.5703125" style="9" customWidth="1"/>
    <col min="13301" max="13302" width="16.7109375" style="9" bestFit="1" customWidth="1"/>
    <col min="13303" max="13303" width="14.28515625" style="9" customWidth="1"/>
    <col min="13304" max="13304" width="15.5703125" style="9" customWidth="1"/>
    <col min="13305" max="13305" width="17.28515625" style="9" customWidth="1"/>
    <col min="13306" max="13306" width="14.42578125" style="9" customWidth="1"/>
    <col min="13307" max="13311" width="9.140625" style="9"/>
    <col min="13312" max="13312" width="17.28515625" style="9" bestFit="1" customWidth="1"/>
    <col min="13313" max="13551" width="9.140625" style="9"/>
    <col min="13552" max="13552" width="19.140625" style="9" customWidth="1"/>
    <col min="13553" max="13553" width="27.42578125" style="9" bestFit="1" customWidth="1"/>
    <col min="13554" max="13554" width="32.7109375" style="9" bestFit="1" customWidth="1"/>
    <col min="13555" max="13555" width="18" style="9" bestFit="1" customWidth="1"/>
    <col min="13556" max="13556" width="16.5703125" style="9" customWidth="1"/>
    <col min="13557" max="13558" width="16.7109375" style="9" bestFit="1" customWidth="1"/>
    <col min="13559" max="13559" width="14.28515625" style="9" customWidth="1"/>
    <col min="13560" max="13560" width="15.5703125" style="9" customWidth="1"/>
    <col min="13561" max="13561" width="17.28515625" style="9" customWidth="1"/>
    <col min="13562" max="13562" width="14.42578125" style="9" customWidth="1"/>
    <col min="13563" max="13567" width="9.140625" style="9"/>
    <col min="13568" max="13568" width="17.28515625" style="9" bestFit="1" customWidth="1"/>
    <col min="13569" max="13807" width="9.140625" style="9"/>
    <col min="13808" max="13808" width="19.140625" style="9" customWidth="1"/>
    <col min="13809" max="13809" width="27.42578125" style="9" bestFit="1" customWidth="1"/>
    <col min="13810" max="13810" width="32.7109375" style="9" bestFit="1" customWidth="1"/>
    <col min="13811" max="13811" width="18" style="9" bestFit="1" customWidth="1"/>
    <col min="13812" max="13812" width="16.5703125" style="9" customWidth="1"/>
    <col min="13813" max="13814" width="16.7109375" style="9" bestFit="1" customWidth="1"/>
    <col min="13815" max="13815" width="14.28515625" style="9" customWidth="1"/>
    <col min="13816" max="13816" width="15.5703125" style="9" customWidth="1"/>
    <col min="13817" max="13817" width="17.28515625" style="9" customWidth="1"/>
    <col min="13818" max="13818" width="14.42578125" style="9" customWidth="1"/>
    <col min="13819" max="13823" width="9.140625" style="9"/>
    <col min="13824" max="13824" width="17.28515625" style="9" bestFit="1" customWidth="1"/>
    <col min="13825" max="14063" width="9.140625" style="9"/>
    <col min="14064" max="14064" width="19.140625" style="9" customWidth="1"/>
    <col min="14065" max="14065" width="27.42578125" style="9" bestFit="1" customWidth="1"/>
    <col min="14066" max="14066" width="32.7109375" style="9" bestFit="1" customWidth="1"/>
    <col min="14067" max="14067" width="18" style="9" bestFit="1" customWidth="1"/>
    <col min="14068" max="14068" width="16.5703125" style="9" customWidth="1"/>
    <col min="14069" max="14070" width="16.7109375" style="9" bestFit="1" customWidth="1"/>
    <col min="14071" max="14071" width="14.28515625" style="9" customWidth="1"/>
    <col min="14072" max="14072" width="15.5703125" style="9" customWidth="1"/>
    <col min="14073" max="14073" width="17.28515625" style="9" customWidth="1"/>
    <col min="14074" max="14074" width="14.42578125" style="9" customWidth="1"/>
    <col min="14075" max="14079" width="9.140625" style="9"/>
    <col min="14080" max="14080" width="17.28515625" style="9" bestFit="1" customWidth="1"/>
    <col min="14081" max="14319" width="9.140625" style="9"/>
    <col min="14320" max="14320" width="19.140625" style="9" customWidth="1"/>
    <col min="14321" max="14321" width="27.42578125" style="9" bestFit="1" customWidth="1"/>
    <col min="14322" max="14322" width="32.7109375" style="9" bestFit="1" customWidth="1"/>
    <col min="14323" max="14323" width="18" style="9" bestFit="1" customWidth="1"/>
    <col min="14324" max="14324" width="16.5703125" style="9" customWidth="1"/>
    <col min="14325" max="14326" width="16.7109375" style="9" bestFit="1" customWidth="1"/>
    <col min="14327" max="14327" width="14.28515625" style="9" customWidth="1"/>
    <col min="14328" max="14328" width="15.5703125" style="9" customWidth="1"/>
    <col min="14329" max="14329" width="17.28515625" style="9" customWidth="1"/>
    <col min="14330" max="14330" width="14.42578125" style="9" customWidth="1"/>
    <col min="14331" max="14335" width="9.140625" style="9"/>
    <col min="14336" max="14336" width="17.28515625" style="9" bestFit="1" customWidth="1"/>
    <col min="14337" max="14575" width="9.140625" style="9"/>
    <col min="14576" max="14576" width="19.140625" style="9" customWidth="1"/>
    <col min="14577" max="14577" width="27.42578125" style="9" bestFit="1" customWidth="1"/>
    <col min="14578" max="14578" width="32.7109375" style="9" bestFit="1" customWidth="1"/>
    <col min="14579" max="14579" width="18" style="9" bestFit="1" customWidth="1"/>
    <col min="14580" max="14580" width="16.5703125" style="9" customWidth="1"/>
    <col min="14581" max="14582" width="16.7109375" style="9" bestFit="1" customWidth="1"/>
    <col min="14583" max="14583" width="14.28515625" style="9" customWidth="1"/>
    <col min="14584" max="14584" width="15.5703125" style="9" customWidth="1"/>
    <col min="14585" max="14585" width="17.28515625" style="9" customWidth="1"/>
    <col min="14586" max="14586" width="14.42578125" style="9" customWidth="1"/>
    <col min="14587" max="14591" width="9.140625" style="9"/>
    <col min="14592" max="14592" width="17.28515625" style="9" bestFit="1" customWidth="1"/>
    <col min="14593" max="14831" width="9.140625" style="9"/>
    <col min="14832" max="14832" width="19.140625" style="9" customWidth="1"/>
    <col min="14833" max="14833" width="27.42578125" style="9" bestFit="1" customWidth="1"/>
    <col min="14834" max="14834" width="32.7109375" style="9" bestFit="1" customWidth="1"/>
    <col min="14835" max="14835" width="18" style="9" bestFit="1" customWidth="1"/>
    <col min="14836" max="14836" width="16.5703125" style="9" customWidth="1"/>
    <col min="14837" max="14838" width="16.7109375" style="9" bestFit="1" customWidth="1"/>
    <col min="14839" max="14839" width="14.28515625" style="9" customWidth="1"/>
    <col min="14840" max="14840" width="15.5703125" style="9" customWidth="1"/>
    <col min="14841" max="14841" width="17.28515625" style="9" customWidth="1"/>
    <col min="14842" max="14842" width="14.42578125" style="9" customWidth="1"/>
    <col min="14843" max="14847" width="9.140625" style="9"/>
    <col min="14848" max="14848" width="17.28515625" style="9" bestFit="1" customWidth="1"/>
    <col min="14849" max="15087" width="9.140625" style="9"/>
    <col min="15088" max="15088" width="19.140625" style="9" customWidth="1"/>
    <col min="15089" max="15089" width="27.42578125" style="9" bestFit="1" customWidth="1"/>
    <col min="15090" max="15090" width="32.7109375" style="9" bestFit="1" customWidth="1"/>
    <col min="15091" max="15091" width="18" style="9" bestFit="1" customWidth="1"/>
    <col min="15092" max="15092" width="16.5703125" style="9" customWidth="1"/>
    <col min="15093" max="15094" width="16.7109375" style="9" bestFit="1" customWidth="1"/>
    <col min="15095" max="15095" width="14.28515625" style="9" customWidth="1"/>
    <col min="15096" max="15096" width="15.5703125" style="9" customWidth="1"/>
    <col min="15097" max="15097" width="17.28515625" style="9" customWidth="1"/>
    <col min="15098" max="15098" width="14.42578125" style="9" customWidth="1"/>
    <col min="15099" max="15103" width="9.140625" style="9"/>
    <col min="15104" max="15104" width="17.28515625" style="9" bestFit="1" customWidth="1"/>
    <col min="15105" max="15343" width="9.140625" style="9"/>
    <col min="15344" max="15344" width="19.140625" style="9" customWidth="1"/>
    <col min="15345" max="15345" width="27.42578125" style="9" bestFit="1" customWidth="1"/>
    <col min="15346" max="15346" width="32.7109375" style="9" bestFit="1" customWidth="1"/>
    <col min="15347" max="15347" width="18" style="9" bestFit="1" customWidth="1"/>
    <col min="15348" max="15348" width="16.5703125" style="9" customWidth="1"/>
    <col min="15349" max="15350" width="16.7109375" style="9" bestFit="1" customWidth="1"/>
    <col min="15351" max="15351" width="14.28515625" style="9" customWidth="1"/>
    <col min="15352" max="15352" width="15.5703125" style="9" customWidth="1"/>
    <col min="15353" max="15353" width="17.28515625" style="9" customWidth="1"/>
    <col min="15354" max="15354" width="14.42578125" style="9" customWidth="1"/>
    <col min="15355" max="15359" width="9.140625" style="9"/>
    <col min="15360" max="15360" width="17.28515625" style="9" bestFit="1" customWidth="1"/>
    <col min="15361" max="15599" width="9.140625" style="9"/>
    <col min="15600" max="15600" width="19.140625" style="9" customWidth="1"/>
    <col min="15601" max="15601" width="27.42578125" style="9" bestFit="1" customWidth="1"/>
    <col min="15602" max="15602" width="32.7109375" style="9" bestFit="1" customWidth="1"/>
    <col min="15603" max="15603" width="18" style="9" bestFit="1" customWidth="1"/>
    <col min="15604" max="15604" width="16.5703125" style="9" customWidth="1"/>
    <col min="15605" max="15606" width="16.7109375" style="9" bestFit="1" customWidth="1"/>
    <col min="15607" max="15607" width="14.28515625" style="9" customWidth="1"/>
    <col min="15608" max="15608" width="15.5703125" style="9" customWidth="1"/>
    <col min="15609" max="15609" width="17.28515625" style="9" customWidth="1"/>
    <col min="15610" max="15610" width="14.42578125" style="9" customWidth="1"/>
    <col min="15611" max="15615" width="9.140625" style="9"/>
    <col min="15616" max="15616" width="17.28515625" style="9" bestFit="1" customWidth="1"/>
    <col min="15617" max="15855" width="9.140625" style="9"/>
    <col min="15856" max="15856" width="19.140625" style="9" customWidth="1"/>
    <col min="15857" max="15857" width="27.42578125" style="9" bestFit="1" customWidth="1"/>
    <col min="15858" max="15858" width="32.7109375" style="9" bestFit="1" customWidth="1"/>
    <col min="15859" max="15859" width="18" style="9" bestFit="1" customWidth="1"/>
    <col min="15860" max="15860" width="16.5703125" style="9" customWidth="1"/>
    <col min="15861" max="15862" width="16.7109375" style="9" bestFit="1" customWidth="1"/>
    <col min="15863" max="15863" width="14.28515625" style="9" customWidth="1"/>
    <col min="15864" max="15864" width="15.5703125" style="9" customWidth="1"/>
    <col min="15865" max="15865" width="17.28515625" style="9" customWidth="1"/>
    <col min="15866" max="15866" width="14.42578125" style="9" customWidth="1"/>
    <col min="15867" max="15871" width="9.140625" style="9"/>
    <col min="15872" max="15872" width="17.28515625" style="9" bestFit="1" customWidth="1"/>
    <col min="15873" max="16111" width="9.140625" style="9"/>
    <col min="16112" max="16112" width="19.140625" style="9" customWidth="1"/>
    <col min="16113" max="16113" width="27.42578125" style="9" bestFit="1" customWidth="1"/>
    <col min="16114" max="16114" width="32.7109375" style="9" bestFit="1" customWidth="1"/>
    <col min="16115" max="16115" width="18" style="9" bestFit="1" customWidth="1"/>
    <col min="16116" max="16116" width="16.5703125" style="9" customWidth="1"/>
    <col min="16117" max="16118" width="16.7109375" style="9" bestFit="1" customWidth="1"/>
    <col min="16119" max="16119" width="14.28515625" style="9" customWidth="1"/>
    <col min="16120" max="16120" width="15.5703125" style="9" customWidth="1"/>
    <col min="16121" max="16121" width="17.28515625" style="9" customWidth="1"/>
    <col min="16122" max="16122" width="14.42578125" style="9" customWidth="1"/>
    <col min="16123" max="16127" width="9.140625" style="9"/>
    <col min="16128" max="16128" width="17.28515625" style="9" bestFit="1" customWidth="1"/>
    <col min="16129" max="16384" width="9.140625" style="9"/>
  </cols>
  <sheetData>
    <row r="1" spans="1:6" ht="13.35" customHeight="1">
      <c r="A1" s="7" t="s">
        <v>502</v>
      </c>
    </row>
    <row r="2" spans="1:6" ht="13.35" customHeight="1">
      <c r="A2" s="7" t="s">
        <v>503</v>
      </c>
    </row>
    <row r="4" spans="1:6" ht="14.85" customHeight="1">
      <c r="A4" s="10"/>
    </row>
    <row r="5" spans="1:6" ht="13.35" customHeight="1">
      <c r="A5" s="11"/>
    </row>
    <row r="6" spans="1:6" s="14" customFormat="1" ht="13.35" customHeight="1">
      <c r="A6" s="12"/>
      <c r="B6" s="13">
        <v>41305</v>
      </c>
    </row>
    <row r="8" spans="1:6" ht="13.35" customHeight="1">
      <c r="A8" s="15" t="s">
        <v>504</v>
      </c>
      <c r="B8" s="16">
        <f>+GETPIVOTDATA("Net Sales Value",summary!$A$3,"Product_Type","HACD Audiobook 50HCT")+GETPIVOTDATA("Net Sales Value",summary!$A$3,"Product_Type","HCT 50 Audio T CD")+GETPIVOTDATA("Net Sales Value",summary!$A$3,"Product_Type","SL CD Audiobk 50 HCT")+GETPIVOTDATA("Net Sales Value",summary!$A$3,"Product_Type","SL MP3 Audiobk 50HCT")</f>
        <v>49914.1</v>
      </c>
    </row>
    <row r="9" spans="1:6" ht="13.35" customHeight="1">
      <c r="A9" s="15" t="s">
        <v>505</v>
      </c>
      <c r="B9" s="16">
        <f>+GETPIVOTDATA("Net Sales Value",summary!$A$3,"Product_Type","HACD Playaway 50 HCT")+GETPIVOTDATA("Net Sales Value",summary!$A$3,"Product_Type","Playaway Lib 50HCT")</f>
        <v>3155.6099999999997</v>
      </c>
    </row>
    <row r="10" spans="1:6" ht="13.35" customHeight="1">
      <c r="A10" s="15" t="s">
        <v>506</v>
      </c>
      <c r="B10" s="16">
        <f>+GETPIVOTDATA("Net Sales Value",summary!$A$3,"Product_Type","HACD DigAudiobk50HCT")+GETPIVOTDATA("Net Sales Value",summary!$A$3,"Product_Type","SL Dig Audiobk 50HCT")</f>
        <v>14299.239999999998</v>
      </c>
      <c r="C10" s="17">
        <f>SUM(B8:B10)</f>
        <v>67368.95</v>
      </c>
      <c r="E10" s="18">
        <f>+B11-B9-B8</f>
        <v>-39802.282500000001</v>
      </c>
    </row>
    <row r="11" spans="1:6" ht="13.35" customHeight="1">
      <c r="A11" s="15" t="s">
        <v>507</v>
      </c>
      <c r="B11" s="19">
        <f>+(B9+B8)*0.25</f>
        <v>13267.4275</v>
      </c>
    </row>
    <row r="12" spans="1:6" ht="13.35" customHeight="1">
      <c r="A12" s="15" t="s">
        <v>508</v>
      </c>
      <c r="B12" s="19">
        <f>+B10*0.15</f>
        <v>2144.8859999999995</v>
      </c>
      <c r="C12" s="20">
        <f>SUM(B11:B12)</f>
        <v>15412.3135</v>
      </c>
      <c r="E12" s="18">
        <f>+B12-B10</f>
        <v>-12154.353999999999</v>
      </c>
    </row>
    <row r="13" spans="1:6" ht="13.35" customHeight="1">
      <c r="A13" s="15"/>
      <c r="B13" s="19"/>
    </row>
    <row r="14" spans="1:6" s="24" customFormat="1" ht="14.1" customHeight="1" thickBot="1">
      <c r="A14" s="21" t="s">
        <v>509</v>
      </c>
      <c r="B14" s="22">
        <f>+B8+B9+B10-B11-B12</f>
        <v>51956.636500000001</v>
      </c>
      <c r="C14" s="23">
        <v>0</v>
      </c>
    </row>
    <row r="15" spans="1:6" ht="13.35" customHeight="1">
      <c r="A15" s="15" t="s">
        <v>510</v>
      </c>
      <c r="B15" s="19"/>
    </row>
    <row r="16" spans="1:6" ht="13.35" customHeight="1">
      <c r="A16" s="25" t="s">
        <v>511</v>
      </c>
      <c r="B16" s="26">
        <f>+'Jan Inv costs'!T139</f>
        <v>31033.860000000004</v>
      </c>
      <c r="E16" s="27">
        <f>+C12+B16</f>
        <v>46446.173500000004</v>
      </c>
      <c r="F16" s="9" t="s">
        <v>512</v>
      </c>
    </row>
    <row r="17" spans="1:9" ht="13.35" customHeight="1">
      <c r="A17" s="15"/>
      <c r="B17" s="19"/>
    </row>
    <row r="18" spans="1:9" s="14" customFormat="1" ht="13.35" customHeight="1">
      <c r="A18" s="15" t="s">
        <v>513</v>
      </c>
      <c r="B18" s="7">
        <f>+B14-B16</f>
        <v>20922.776499999996</v>
      </c>
    </row>
    <row r="19" spans="1:9" ht="13.35" customHeight="1">
      <c r="A19" s="15"/>
      <c r="B19" s="19"/>
    </row>
    <row r="20" spans="1:9" ht="13.35" customHeight="1">
      <c r="A20" s="15"/>
      <c r="B20" s="19">
        <v>0</v>
      </c>
    </row>
    <row r="21" spans="1:9" ht="13.35" customHeight="1">
      <c r="A21" s="15"/>
      <c r="B21" s="19"/>
    </row>
    <row r="22" spans="1:9" ht="13.35" customHeight="1">
      <c r="A22" s="28" t="s">
        <v>514</v>
      </c>
      <c r="B22" s="29"/>
    </row>
    <row r="23" spans="1:9" ht="13.35" customHeight="1">
      <c r="A23" s="15" t="s">
        <v>515</v>
      </c>
      <c r="B23" s="19">
        <f>5*150</f>
        <v>750</v>
      </c>
    </row>
    <row r="24" spans="1:9" ht="13.35" customHeight="1">
      <c r="A24" s="15"/>
      <c r="B24" s="19"/>
      <c r="D24" s="30" t="s">
        <v>6</v>
      </c>
      <c r="E24" s="30" t="s">
        <v>2</v>
      </c>
      <c r="F24" s="30" t="s">
        <v>516</v>
      </c>
      <c r="G24" s="30" t="s">
        <v>517</v>
      </c>
      <c r="H24" s="30" t="s">
        <v>518</v>
      </c>
    </row>
    <row r="25" spans="1:9" ht="13.35" customHeight="1">
      <c r="A25" s="15" t="s">
        <v>519</v>
      </c>
      <c r="B25" s="19">
        <v>0</v>
      </c>
      <c r="D25" s="31"/>
      <c r="E25" s="32"/>
      <c r="G25" s="33"/>
      <c r="H25" s="33"/>
      <c r="I25" s="8"/>
    </row>
    <row r="26" spans="1:9" ht="13.35" customHeight="1">
      <c r="A26" s="15" t="s">
        <v>520</v>
      </c>
      <c r="B26" s="34">
        <f>+B25+B23</f>
        <v>750</v>
      </c>
      <c r="E26" s="32"/>
      <c r="G26" s="33"/>
      <c r="H26" s="33"/>
      <c r="I26" s="8"/>
    </row>
    <row r="27" spans="1:9" ht="13.35" customHeight="1">
      <c r="A27" s="15"/>
      <c r="B27" s="19"/>
      <c r="D27" s="35"/>
    </row>
    <row r="28" spans="1:9" s="14" customFormat="1" ht="13.35" customHeight="1">
      <c r="A28" s="15" t="s">
        <v>521</v>
      </c>
      <c r="B28" s="7">
        <f>B18-B26</f>
        <v>20172.776499999996</v>
      </c>
      <c r="D28" s="35" t="s">
        <v>522</v>
      </c>
    </row>
    <row r="29" spans="1:9" ht="13.35" customHeight="1">
      <c r="A29" s="15"/>
      <c r="B29" s="19"/>
      <c r="D29" s="57" t="s">
        <v>537</v>
      </c>
      <c r="E29" s="36"/>
    </row>
    <row r="30" spans="1:9" ht="13.35" customHeight="1">
      <c r="A30" s="15"/>
      <c r="B30" s="19"/>
      <c r="D30" s="65" t="s">
        <v>541</v>
      </c>
      <c r="E30" s="36"/>
    </row>
    <row r="31" spans="1:9" ht="13.35" customHeight="1">
      <c r="D31" s="65" t="s">
        <v>542</v>
      </c>
      <c r="E31" s="36"/>
    </row>
    <row r="32" spans="1:9" ht="13.35" customHeight="1">
      <c r="A32" s="28"/>
      <c r="D32" s="65" t="s">
        <v>543</v>
      </c>
    </row>
    <row r="33" spans="1:7" ht="13.35" customHeight="1">
      <c r="A33" s="28"/>
      <c r="B33" s="7"/>
      <c r="D33" s="65" t="s">
        <v>544</v>
      </c>
    </row>
    <row r="34" spans="1:7" ht="13.35" customHeight="1">
      <c r="A34" s="28"/>
      <c r="D34" s="38"/>
      <c r="G34" s="39"/>
    </row>
    <row r="35" spans="1:7" ht="13.35" customHeight="1">
      <c r="A35" s="40"/>
      <c r="B35" s="41"/>
      <c r="D35" s="38"/>
      <c r="G35" s="39"/>
    </row>
    <row r="36" spans="1:7" ht="13.35" customHeight="1">
      <c r="E36" s="42"/>
    </row>
    <row r="40" spans="1:7" ht="13.35" customHeight="1">
      <c r="B40" s="37"/>
    </row>
    <row r="41" spans="1:7" ht="13.35" customHeight="1">
      <c r="B41" s="37"/>
    </row>
    <row r="42" spans="1:7" s="37" customFormat="1" ht="13.35" customHeight="1">
      <c r="C42" s="9"/>
      <c r="D42" s="9"/>
      <c r="E42" s="9"/>
      <c r="F42" s="9"/>
    </row>
    <row r="43" spans="1:7" ht="13.35" customHeight="1">
      <c r="A43" s="43"/>
    </row>
    <row r="44" spans="1:7" ht="13.35" customHeight="1">
      <c r="A44" s="44"/>
    </row>
    <row r="45" spans="1:7" ht="13.35" customHeight="1">
      <c r="A45" s="44"/>
    </row>
    <row r="46" spans="1:7" ht="13.35" customHeight="1">
      <c r="A46" s="44"/>
    </row>
    <row r="47" spans="1:7" ht="13.35" customHeight="1">
      <c r="A47" s="44"/>
    </row>
    <row r="48" spans="1:7" ht="13.35" customHeight="1">
      <c r="A48" s="44"/>
    </row>
    <row r="49" spans="1:2" ht="13.35" customHeight="1">
      <c r="A49" s="44"/>
    </row>
    <row r="50" spans="1:2" ht="13.35" customHeight="1">
      <c r="A50" s="44"/>
    </row>
    <row r="51" spans="1:2" ht="13.35" customHeight="1">
      <c r="B51" s="9"/>
    </row>
  </sheetData>
  <conditionalFormatting sqref="G25:G26">
    <cfRule type="expression" dxfId="0" priority="1">
      <formula>NOT(ISERROR(SEARCH("Hachette",G25)))</formula>
    </cfRule>
  </conditionalFormatting>
  <printOptions gridLines="1"/>
  <pageMargins left="0.75" right="0.75" top="1" bottom="1" header="0.5" footer="0.5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2"/>
  <sheetViews>
    <sheetView workbookViewId="0">
      <selection activeCell="B1" sqref="B1:B1048576"/>
    </sheetView>
  </sheetViews>
  <sheetFormatPr defaultRowHeight="15"/>
  <cols>
    <col min="1" max="1" width="22.5703125" bestFit="1" customWidth="1"/>
    <col min="2" max="2" width="21.85546875" style="47" bestFit="1" customWidth="1"/>
  </cols>
  <sheetData>
    <row r="3" spans="1:2">
      <c r="A3" s="45" t="s">
        <v>523</v>
      </c>
      <c r="B3" s="47" t="s">
        <v>525</v>
      </c>
    </row>
    <row r="4" spans="1:2">
      <c r="A4" s="46" t="s">
        <v>59</v>
      </c>
      <c r="B4" s="47">
        <v>1734.69</v>
      </c>
    </row>
    <row r="5" spans="1:2">
      <c r="A5" s="46" t="s">
        <v>53</v>
      </c>
      <c r="B5" s="47">
        <v>1237.5800000000002</v>
      </c>
    </row>
    <row r="6" spans="1:2">
      <c r="A6" s="46" t="s">
        <v>494</v>
      </c>
      <c r="B6" s="47">
        <v>159.22</v>
      </c>
    </row>
    <row r="7" spans="1:2">
      <c r="A7" s="46" t="s">
        <v>38</v>
      </c>
      <c r="B7" s="47">
        <v>25040.2</v>
      </c>
    </row>
    <row r="8" spans="1:2">
      <c r="A8" s="46" t="s">
        <v>80</v>
      </c>
      <c r="B8" s="47">
        <v>2996.39</v>
      </c>
    </row>
    <row r="9" spans="1:2">
      <c r="A9" s="46" t="s">
        <v>14</v>
      </c>
      <c r="B9" s="47">
        <v>23071.22</v>
      </c>
    </row>
    <row r="10" spans="1:2">
      <c r="A10" s="46" t="s">
        <v>21</v>
      </c>
      <c r="B10" s="47">
        <v>13061.659999999998</v>
      </c>
    </row>
    <row r="11" spans="1:2">
      <c r="A11" s="46" t="s">
        <v>332</v>
      </c>
      <c r="B11" s="47">
        <v>67.989999999999995</v>
      </c>
    </row>
    <row r="12" spans="1:2">
      <c r="A12" s="46" t="s">
        <v>524</v>
      </c>
      <c r="B12" s="47">
        <v>67368.950000000012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Y75"/>
  <sheetViews>
    <sheetView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AG4" sqref="AG4"/>
    </sheetView>
  </sheetViews>
  <sheetFormatPr defaultRowHeight="15"/>
  <cols>
    <col min="1" max="1" width="45.7109375" bestFit="1" customWidth="1"/>
    <col min="2" max="2" width="9.5703125" bestFit="1" customWidth="1"/>
    <col min="3" max="3" width="17.140625" bestFit="1" customWidth="1"/>
    <col min="4" max="4" width="22.85546875" bestFit="1" customWidth="1"/>
    <col min="5" max="5" width="8.42578125" customWidth="1"/>
    <col min="6" max="6" width="6.28515625" customWidth="1"/>
    <col min="7" max="7" width="6.7109375" customWidth="1"/>
    <col min="8" max="8" width="15.28515625" bestFit="1" customWidth="1"/>
    <col min="9" max="9" width="9.5703125" bestFit="1" customWidth="1"/>
    <col min="10" max="10" width="9.5703125" style="63" customWidth="1"/>
    <col min="11" max="11" width="16.42578125" bestFit="1" customWidth="1"/>
    <col min="12" max="12" width="18.7109375" bestFit="1" customWidth="1"/>
    <col min="16" max="17" width="10.140625" bestFit="1" customWidth="1"/>
    <col min="18" max="19" width="11.85546875" bestFit="1" customWidth="1"/>
    <col min="20" max="20" width="16.140625" style="47" bestFit="1" customWidth="1"/>
    <col min="22" max="23" width="9.140625" style="63"/>
  </cols>
  <sheetData>
    <row r="1" spans="1:25" s="1" customFormat="1" ht="12.75">
      <c r="A1" s="2" t="s">
        <v>0</v>
      </c>
      <c r="B1" s="2"/>
      <c r="C1" s="2"/>
      <c r="D1" s="2"/>
      <c r="E1" s="2"/>
      <c r="F1" s="2"/>
      <c r="G1" s="2"/>
      <c r="H1" s="2" t="s">
        <v>1</v>
      </c>
      <c r="I1" s="2"/>
      <c r="J1" s="58"/>
      <c r="T1" s="55"/>
      <c r="V1" s="61"/>
      <c r="W1" s="61"/>
    </row>
    <row r="2" spans="1:25" s="1" customFormat="1" ht="12.75">
      <c r="A2" s="2"/>
      <c r="B2" s="2"/>
      <c r="C2" s="2"/>
      <c r="D2" s="2"/>
      <c r="E2" s="2"/>
      <c r="F2" s="2"/>
      <c r="G2" s="2"/>
      <c r="H2" s="2"/>
      <c r="I2" s="2"/>
      <c r="J2" s="58"/>
      <c r="T2" s="55"/>
      <c r="V2" s="61"/>
      <c r="W2" s="61"/>
    </row>
    <row r="3" spans="1:25" s="1" customFormat="1" ht="12.7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9" t="s">
        <v>538</v>
      </c>
      <c r="K3" s="48" t="s">
        <v>526</v>
      </c>
      <c r="L3" s="48" t="s">
        <v>527</v>
      </c>
      <c r="M3" s="49" t="s">
        <v>528</v>
      </c>
      <c r="N3" s="50" t="s">
        <v>529</v>
      </c>
      <c r="O3" s="50" t="s">
        <v>530</v>
      </c>
      <c r="P3" s="50" t="s">
        <v>531</v>
      </c>
      <c r="Q3" s="50" t="s">
        <v>532</v>
      </c>
      <c r="R3" s="50" t="s">
        <v>533</v>
      </c>
      <c r="S3" s="50" t="s">
        <v>534</v>
      </c>
      <c r="T3" s="56" t="s">
        <v>535</v>
      </c>
      <c r="U3" s="48" t="s">
        <v>536</v>
      </c>
      <c r="V3" s="64" t="s">
        <v>539</v>
      </c>
      <c r="W3" s="64" t="s">
        <v>540</v>
      </c>
    </row>
    <row r="4" spans="1:25" s="1" customFormat="1" ht="12.75">
      <c r="A4" s="1" t="s">
        <v>56</v>
      </c>
      <c r="B4" s="1" t="s">
        <v>57</v>
      </c>
      <c r="C4" s="1" t="s">
        <v>58</v>
      </c>
      <c r="D4" s="1" t="s">
        <v>59</v>
      </c>
      <c r="E4" s="1" t="s">
        <v>60</v>
      </c>
      <c r="F4" s="1" t="s">
        <v>61</v>
      </c>
      <c r="G4" s="1" t="s">
        <v>62</v>
      </c>
      <c r="H4" s="4">
        <v>573.88</v>
      </c>
      <c r="I4" s="4">
        <v>12</v>
      </c>
      <c r="J4" s="60">
        <f t="shared" ref="J4:J35" si="0">+H4/I4</f>
        <v>47.823333333333331</v>
      </c>
      <c r="K4" s="51">
        <f t="shared" ref="K4:K35" si="1">+H4*0.25</f>
        <v>143.47</v>
      </c>
      <c r="L4" s="51">
        <f t="shared" ref="L4:L35" si="2">+H4-K4</f>
        <v>430.40999999999997</v>
      </c>
      <c r="M4" s="52">
        <f t="shared" ref="M4:M9" si="3">+ROUNDUP(F4/2,0)*I4</f>
        <v>48</v>
      </c>
      <c r="N4" s="53"/>
      <c r="O4" s="53"/>
      <c r="P4" s="48">
        <f t="shared" ref="P4:P9" si="4">+M4*0.18</f>
        <v>8.64</v>
      </c>
      <c r="Q4" s="48">
        <f t="shared" ref="Q4:Q9" si="5">+I4*1</f>
        <v>12</v>
      </c>
      <c r="R4" s="48">
        <f t="shared" ref="R4:R9" si="6">+I4*F4*1</f>
        <v>84</v>
      </c>
      <c r="S4" s="48">
        <f t="shared" ref="S4:S9" si="7">+I4*2.3</f>
        <v>27.599999999999998</v>
      </c>
      <c r="T4" s="56">
        <f t="shared" ref="T4:T9" si="8">+S4+R4+Q4+P4</f>
        <v>132.24</v>
      </c>
      <c r="U4" s="54"/>
      <c r="V4" s="61">
        <f t="shared" ref="V4:V35" si="9">+T4/I4</f>
        <v>11.020000000000001</v>
      </c>
      <c r="W4" s="60">
        <f t="shared" ref="W4:W35" si="10">+J4-V4</f>
        <v>36.803333333333327</v>
      </c>
      <c r="Y4" s="66">
        <f>+T4/L4</f>
        <v>0.30724193211124279</v>
      </c>
    </row>
    <row r="5" spans="1:25" s="1" customFormat="1" ht="12.75">
      <c r="A5" s="1" t="s">
        <v>206</v>
      </c>
      <c r="B5" s="1" t="s">
        <v>207</v>
      </c>
      <c r="C5" s="1" t="s">
        <v>208</v>
      </c>
      <c r="D5" s="1" t="s">
        <v>59</v>
      </c>
      <c r="E5" s="1" t="s">
        <v>205</v>
      </c>
      <c r="F5" s="1" t="s">
        <v>136</v>
      </c>
      <c r="G5" s="1" t="s">
        <v>34</v>
      </c>
      <c r="H5" s="4">
        <v>40</v>
      </c>
      <c r="I5" s="4">
        <v>1</v>
      </c>
      <c r="J5" s="60">
        <f t="shared" si="0"/>
        <v>40</v>
      </c>
      <c r="K5" s="51">
        <f t="shared" si="1"/>
        <v>10</v>
      </c>
      <c r="L5" s="51">
        <f t="shared" si="2"/>
        <v>30</v>
      </c>
      <c r="M5" s="52">
        <f t="shared" si="3"/>
        <v>2</v>
      </c>
      <c r="N5" s="53"/>
      <c r="O5" s="53"/>
      <c r="P5" s="48">
        <f t="shared" si="4"/>
        <v>0.36</v>
      </c>
      <c r="Q5" s="48">
        <f t="shared" si="5"/>
        <v>1</v>
      </c>
      <c r="R5" s="48">
        <f t="shared" si="6"/>
        <v>4</v>
      </c>
      <c r="S5" s="48">
        <f t="shared" si="7"/>
        <v>2.2999999999999998</v>
      </c>
      <c r="T5" s="56">
        <f t="shared" si="8"/>
        <v>7.66</v>
      </c>
      <c r="U5" s="54"/>
      <c r="V5" s="61">
        <f t="shared" si="9"/>
        <v>7.66</v>
      </c>
      <c r="W5" s="60">
        <f t="shared" si="10"/>
        <v>32.340000000000003</v>
      </c>
      <c r="Y5" s="66">
        <f t="shared" ref="Y5:Y68" si="11">+T5/L5</f>
        <v>0.25533333333333336</v>
      </c>
    </row>
    <row r="6" spans="1:25" s="1" customFormat="1" ht="12.75">
      <c r="A6" s="1" t="s">
        <v>258</v>
      </c>
      <c r="B6" s="1" t="s">
        <v>259</v>
      </c>
      <c r="C6" s="1" t="s">
        <v>260</v>
      </c>
      <c r="D6" s="1" t="s">
        <v>59</v>
      </c>
      <c r="E6" s="1" t="s">
        <v>66</v>
      </c>
      <c r="F6" s="1" t="s">
        <v>149</v>
      </c>
      <c r="G6" s="1" t="s">
        <v>166</v>
      </c>
      <c r="H6" s="4">
        <v>73.25</v>
      </c>
      <c r="I6" s="4">
        <v>2</v>
      </c>
      <c r="J6" s="60">
        <f t="shared" si="0"/>
        <v>36.625</v>
      </c>
      <c r="K6" s="51">
        <f t="shared" si="1"/>
        <v>18.3125</v>
      </c>
      <c r="L6" s="51">
        <f t="shared" si="2"/>
        <v>54.9375</v>
      </c>
      <c r="M6" s="52">
        <f t="shared" si="3"/>
        <v>8</v>
      </c>
      <c r="N6" s="53"/>
      <c r="O6" s="53"/>
      <c r="P6" s="48">
        <f t="shared" si="4"/>
        <v>1.44</v>
      </c>
      <c r="Q6" s="48">
        <f t="shared" si="5"/>
        <v>2</v>
      </c>
      <c r="R6" s="48">
        <f t="shared" si="6"/>
        <v>16</v>
      </c>
      <c r="S6" s="48">
        <f t="shared" si="7"/>
        <v>4.5999999999999996</v>
      </c>
      <c r="T6" s="56">
        <f t="shared" si="8"/>
        <v>24.040000000000003</v>
      </c>
      <c r="U6" s="54"/>
      <c r="V6" s="61">
        <f t="shared" si="9"/>
        <v>12.020000000000001</v>
      </c>
      <c r="W6" s="60">
        <f t="shared" si="10"/>
        <v>24.604999999999997</v>
      </c>
      <c r="Y6" s="66">
        <f t="shared" si="11"/>
        <v>0.43758816837315134</v>
      </c>
    </row>
    <row r="7" spans="1:25" s="1" customFormat="1" ht="12.75">
      <c r="A7" s="1" t="s">
        <v>286</v>
      </c>
      <c r="B7" s="1" t="s">
        <v>287</v>
      </c>
      <c r="C7" s="1" t="s">
        <v>288</v>
      </c>
      <c r="D7" s="1" t="s">
        <v>59</v>
      </c>
      <c r="E7" s="1" t="s">
        <v>289</v>
      </c>
      <c r="F7" s="1" t="s">
        <v>61</v>
      </c>
      <c r="G7" s="1" t="s">
        <v>67</v>
      </c>
      <c r="H7" s="4">
        <v>37.14</v>
      </c>
      <c r="I7" s="4">
        <v>1</v>
      </c>
      <c r="J7" s="60">
        <f t="shared" si="0"/>
        <v>37.14</v>
      </c>
      <c r="K7" s="51">
        <f t="shared" si="1"/>
        <v>9.2850000000000001</v>
      </c>
      <c r="L7" s="51">
        <f t="shared" si="2"/>
        <v>27.855</v>
      </c>
      <c r="M7" s="52">
        <f t="shared" si="3"/>
        <v>4</v>
      </c>
      <c r="N7" s="53"/>
      <c r="O7" s="53"/>
      <c r="P7" s="48">
        <f t="shared" si="4"/>
        <v>0.72</v>
      </c>
      <c r="Q7" s="48">
        <f t="shared" si="5"/>
        <v>1</v>
      </c>
      <c r="R7" s="48">
        <f t="shared" si="6"/>
        <v>7</v>
      </c>
      <c r="S7" s="48">
        <f t="shared" si="7"/>
        <v>2.2999999999999998</v>
      </c>
      <c r="T7" s="56">
        <f t="shared" si="8"/>
        <v>11.020000000000001</v>
      </c>
      <c r="U7" s="54"/>
      <c r="V7" s="61">
        <f t="shared" si="9"/>
        <v>11.020000000000001</v>
      </c>
      <c r="W7" s="60">
        <f t="shared" si="10"/>
        <v>26.119999999999997</v>
      </c>
      <c r="Y7" s="66">
        <f t="shared" si="11"/>
        <v>0.39562017591096754</v>
      </c>
    </row>
    <row r="8" spans="1:25" s="1" customFormat="1" ht="12.75">
      <c r="A8" s="1" t="s">
        <v>384</v>
      </c>
      <c r="B8" s="1" t="s">
        <v>385</v>
      </c>
      <c r="C8" s="1" t="s">
        <v>386</v>
      </c>
      <c r="D8" s="1" t="s">
        <v>59</v>
      </c>
      <c r="E8" s="1" t="s">
        <v>60</v>
      </c>
      <c r="F8" s="1" t="s">
        <v>149</v>
      </c>
      <c r="G8" s="1" t="s">
        <v>45</v>
      </c>
      <c r="H8" s="4">
        <v>179.97</v>
      </c>
      <c r="I8" s="4">
        <v>3</v>
      </c>
      <c r="J8" s="60">
        <f t="shared" si="0"/>
        <v>59.99</v>
      </c>
      <c r="K8" s="51">
        <f t="shared" si="1"/>
        <v>44.9925</v>
      </c>
      <c r="L8" s="51">
        <f t="shared" si="2"/>
        <v>134.97749999999999</v>
      </c>
      <c r="M8" s="52">
        <f t="shared" si="3"/>
        <v>12</v>
      </c>
      <c r="N8" s="53"/>
      <c r="O8" s="53"/>
      <c r="P8" s="48">
        <f t="shared" si="4"/>
        <v>2.16</v>
      </c>
      <c r="Q8" s="48">
        <f t="shared" si="5"/>
        <v>3</v>
      </c>
      <c r="R8" s="48">
        <f t="shared" si="6"/>
        <v>24</v>
      </c>
      <c r="S8" s="48">
        <f t="shared" si="7"/>
        <v>6.8999999999999995</v>
      </c>
      <c r="T8" s="56">
        <f t="shared" si="8"/>
        <v>36.06</v>
      </c>
      <c r="U8" s="54"/>
      <c r="V8" s="61">
        <f t="shared" si="9"/>
        <v>12.020000000000001</v>
      </c>
      <c r="W8" s="60">
        <f t="shared" si="10"/>
        <v>47.97</v>
      </c>
      <c r="Y8" s="66">
        <f t="shared" si="11"/>
        <v>0.26715563705061957</v>
      </c>
    </row>
    <row r="9" spans="1:25" s="1" customFormat="1" ht="12.75">
      <c r="A9" s="1" t="s">
        <v>498</v>
      </c>
      <c r="B9" s="1" t="s">
        <v>499</v>
      </c>
      <c r="C9" s="1" t="s">
        <v>500</v>
      </c>
      <c r="D9" s="1" t="s">
        <v>59</v>
      </c>
      <c r="E9" s="1" t="s">
        <v>60</v>
      </c>
      <c r="F9" s="1" t="s">
        <v>16</v>
      </c>
      <c r="G9" s="1" t="s">
        <v>17</v>
      </c>
      <c r="H9" s="4">
        <v>830.45</v>
      </c>
      <c r="I9" s="4">
        <v>21</v>
      </c>
      <c r="J9" s="60">
        <f t="shared" si="0"/>
        <v>39.545238095238098</v>
      </c>
      <c r="K9" s="51">
        <f t="shared" si="1"/>
        <v>207.61250000000001</v>
      </c>
      <c r="L9" s="51">
        <f t="shared" si="2"/>
        <v>622.83750000000009</v>
      </c>
      <c r="M9" s="52">
        <f t="shared" si="3"/>
        <v>42</v>
      </c>
      <c r="N9" s="53"/>
      <c r="O9" s="53"/>
      <c r="P9" s="48">
        <f t="shared" si="4"/>
        <v>7.56</v>
      </c>
      <c r="Q9" s="48">
        <f t="shared" si="5"/>
        <v>21</v>
      </c>
      <c r="R9" s="48">
        <f t="shared" si="6"/>
        <v>63</v>
      </c>
      <c r="S9" s="48">
        <f t="shared" si="7"/>
        <v>48.3</v>
      </c>
      <c r="T9" s="56">
        <f t="shared" si="8"/>
        <v>139.86000000000001</v>
      </c>
      <c r="U9" s="54"/>
      <c r="V9" s="61">
        <f t="shared" si="9"/>
        <v>6.660000000000001</v>
      </c>
      <c r="W9" s="60">
        <f t="shared" si="10"/>
        <v>32.885238095238094</v>
      </c>
      <c r="Y9" s="66">
        <f t="shared" si="11"/>
        <v>0.22455295321813473</v>
      </c>
    </row>
    <row r="10" spans="1:25" s="1" customFormat="1" ht="12.75">
      <c r="A10" s="1" t="s">
        <v>491</v>
      </c>
      <c r="B10" s="1" t="s">
        <v>492</v>
      </c>
      <c r="C10" s="1" t="s">
        <v>493</v>
      </c>
      <c r="D10" s="1" t="s">
        <v>494</v>
      </c>
      <c r="E10" s="1" t="s">
        <v>15</v>
      </c>
      <c r="F10" s="1" t="s">
        <v>81</v>
      </c>
      <c r="G10" s="1" t="s">
        <v>62</v>
      </c>
      <c r="H10" s="4">
        <v>159.22</v>
      </c>
      <c r="I10" s="4">
        <v>3</v>
      </c>
      <c r="J10" s="60">
        <f t="shared" si="0"/>
        <v>53.073333333333331</v>
      </c>
      <c r="K10" s="51">
        <f t="shared" si="1"/>
        <v>39.805</v>
      </c>
      <c r="L10" s="51">
        <f t="shared" si="2"/>
        <v>119.41499999999999</v>
      </c>
      <c r="O10" s="1">
        <v>17.100000000000001</v>
      </c>
      <c r="T10" s="55">
        <f>+O10*I10</f>
        <v>51.300000000000004</v>
      </c>
      <c r="V10" s="61">
        <f t="shared" si="9"/>
        <v>17.100000000000001</v>
      </c>
      <c r="W10" s="60">
        <f t="shared" si="10"/>
        <v>35.973333333333329</v>
      </c>
      <c r="Y10" s="66">
        <f t="shared" si="11"/>
        <v>0.42959427207637235</v>
      </c>
    </row>
    <row r="11" spans="1:25" s="1" customFormat="1" ht="12.75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H11" s="4">
        <v>-15</v>
      </c>
      <c r="I11" s="4">
        <v>-1</v>
      </c>
      <c r="J11" s="60">
        <f t="shared" si="0"/>
        <v>15</v>
      </c>
      <c r="K11" s="51">
        <f t="shared" si="1"/>
        <v>-3.75</v>
      </c>
      <c r="L11" s="51">
        <f t="shared" si="2"/>
        <v>-11.25</v>
      </c>
      <c r="M11" s="52">
        <f t="shared" ref="M11:M31" si="12">+ROUNDUP(F11/2,0)*I11</f>
        <v>-6</v>
      </c>
      <c r="N11" s="53"/>
      <c r="O11" s="53"/>
      <c r="P11" s="48">
        <f t="shared" ref="P11:P31" si="13">+M11*0.18</f>
        <v>-1.08</v>
      </c>
      <c r="Q11" s="48">
        <f t="shared" ref="Q11:Q31" si="14">+I11*1</f>
        <v>-1</v>
      </c>
      <c r="R11" s="48">
        <f t="shared" ref="R11:R31" si="15">+I11*F11*1</f>
        <v>-12</v>
      </c>
      <c r="S11" s="48">
        <f t="shared" ref="S11:S31" si="16">+I11*2.25</f>
        <v>-2.25</v>
      </c>
      <c r="T11" s="56">
        <f t="shared" ref="T11:T31" si="17">+S11+R11+Q11+P11</f>
        <v>-16.329999999999998</v>
      </c>
      <c r="V11" s="61">
        <f t="shared" si="9"/>
        <v>16.329999999999998</v>
      </c>
      <c r="W11" s="60">
        <f t="shared" si="10"/>
        <v>-1.3299999999999983</v>
      </c>
      <c r="Y11" s="66">
        <f t="shared" si="11"/>
        <v>1.4515555555555555</v>
      </c>
    </row>
    <row r="12" spans="1:25" s="1" customFormat="1" ht="12.75">
      <c r="A12" s="1" t="s">
        <v>93</v>
      </c>
      <c r="B12" s="1" t="s">
        <v>94</v>
      </c>
      <c r="C12" s="1" t="s">
        <v>95</v>
      </c>
      <c r="D12" s="1" t="s">
        <v>38</v>
      </c>
      <c r="E12" s="1" t="s">
        <v>96</v>
      </c>
      <c r="F12" s="1" t="s">
        <v>71</v>
      </c>
      <c r="G12" s="1" t="s">
        <v>41</v>
      </c>
      <c r="H12" s="4">
        <v>-10.8</v>
      </c>
      <c r="I12" s="4">
        <v>-1</v>
      </c>
      <c r="J12" s="60">
        <f t="shared" si="0"/>
        <v>10.8</v>
      </c>
      <c r="K12" s="51">
        <f t="shared" si="1"/>
        <v>-2.7</v>
      </c>
      <c r="L12" s="51">
        <f t="shared" si="2"/>
        <v>-8.1000000000000014</v>
      </c>
      <c r="M12" s="52">
        <f t="shared" si="12"/>
        <v>-7</v>
      </c>
      <c r="N12" s="53"/>
      <c r="O12" s="53"/>
      <c r="P12" s="48">
        <f t="shared" si="13"/>
        <v>-1.26</v>
      </c>
      <c r="Q12" s="48">
        <f t="shared" si="14"/>
        <v>-1</v>
      </c>
      <c r="R12" s="48">
        <f t="shared" si="15"/>
        <v>-14</v>
      </c>
      <c r="S12" s="48">
        <f t="shared" si="16"/>
        <v>-2.25</v>
      </c>
      <c r="T12" s="56">
        <f t="shared" si="17"/>
        <v>-18.510000000000002</v>
      </c>
      <c r="V12" s="61">
        <f t="shared" si="9"/>
        <v>18.510000000000002</v>
      </c>
      <c r="W12" s="60">
        <f t="shared" si="10"/>
        <v>-7.7100000000000009</v>
      </c>
      <c r="Y12" s="66">
        <f t="shared" si="11"/>
        <v>2.2851851851851848</v>
      </c>
    </row>
    <row r="13" spans="1:25" s="67" customFormat="1" ht="12.75">
      <c r="A13" s="67" t="s">
        <v>122</v>
      </c>
      <c r="B13" s="67" t="s">
        <v>123</v>
      </c>
      <c r="C13" s="67" t="s">
        <v>124</v>
      </c>
      <c r="D13" s="67" t="s">
        <v>38</v>
      </c>
      <c r="E13" s="67" t="s">
        <v>96</v>
      </c>
      <c r="F13" s="67" t="s">
        <v>104</v>
      </c>
      <c r="G13" s="67" t="s">
        <v>125</v>
      </c>
      <c r="H13" s="68">
        <v>319.70999999999998</v>
      </c>
      <c r="I13" s="68">
        <v>21</v>
      </c>
      <c r="J13" s="68">
        <f t="shared" si="0"/>
        <v>15.224285714285713</v>
      </c>
      <c r="K13" s="69">
        <f t="shared" si="1"/>
        <v>79.927499999999995</v>
      </c>
      <c r="L13" s="69">
        <f t="shared" si="2"/>
        <v>239.78249999999997</v>
      </c>
      <c r="M13" s="70">
        <f t="shared" si="12"/>
        <v>105</v>
      </c>
      <c r="N13" s="71"/>
      <c r="O13" s="71"/>
      <c r="P13" s="72">
        <f t="shared" si="13"/>
        <v>18.899999999999999</v>
      </c>
      <c r="Q13" s="72">
        <f t="shared" si="14"/>
        <v>21</v>
      </c>
      <c r="R13" s="72">
        <f t="shared" si="15"/>
        <v>210</v>
      </c>
      <c r="S13" s="72">
        <f t="shared" si="16"/>
        <v>47.25</v>
      </c>
      <c r="T13" s="73">
        <f t="shared" si="17"/>
        <v>297.14999999999998</v>
      </c>
      <c r="V13" s="67">
        <f t="shared" si="9"/>
        <v>14.149999999999999</v>
      </c>
      <c r="W13" s="68">
        <f t="shared" si="10"/>
        <v>1.0742857142857147</v>
      </c>
      <c r="Y13" s="74">
        <f t="shared" si="11"/>
        <v>1.2392480685621345</v>
      </c>
    </row>
    <row r="14" spans="1:25" s="1" customFormat="1" ht="12.75">
      <c r="A14" s="1" t="s">
        <v>137</v>
      </c>
      <c r="B14" s="1" t="s">
        <v>138</v>
      </c>
      <c r="C14" s="1" t="s">
        <v>139</v>
      </c>
      <c r="D14" s="1" t="s">
        <v>38</v>
      </c>
      <c r="E14" s="1" t="s">
        <v>140</v>
      </c>
      <c r="F14" s="1" t="s">
        <v>61</v>
      </c>
      <c r="G14" s="1" t="s">
        <v>41</v>
      </c>
      <c r="H14" s="4">
        <v>-174.54</v>
      </c>
      <c r="I14" s="4">
        <v>-13</v>
      </c>
      <c r="J14" s="60">
        <f t="shared" si="0"/>
        <v>13.426153846153845</v>
      </c>
      <c r="K14" s="51">
        <f t="shared" si="1"/>
        <v>-43.634999999999998</v>
      </c>
      <c r="L14" s="51">
        <f t="shared" si="2"/>
        <v>-130.905</v>
      </c>
      <c r="M14" s="52">
        <f t="shared" si="12"/>
        <v>-52</v>
      </c>
      <c r="N14" s="53"/>
      <c r="O14" s="53"/>
      <c r="P14" s="48">
        <f t="shared" si="13"/>
        <v>-9.36</v>
      </c>
      <c r="Q14" s="48">
        <f t="shared" si="14"/>
        <v>-13</v>
      </c>
      <c r="R14" s="48">
        <f t="shared" si="15"/>
        <v>-91</v>
      </c>
      <c r="S14" s="48">
        <f t="shared" si="16"/>
        <v>-29.25</v>
      </c>
      <c r="T14" s="56">
        <f t="shared" si="17"/>
        <v>-142.61000000000001</v>
      </c>
      <c r="V14" s="61">
        <f t="shared" si="9"/>
        <v>10.97</v>
      </c>
      <c r="W14" s="60">
        <f t="shared" si="10"/>
        <v>2.4561538461538444</v>
      </c>
      <c r="Y14" s="66">
        <f t="shared" si="11"/>
        <v>1.0894159886940913</v>
      </c>
    </row>
    <row r="15" spans="1:25" s="1" customFormat="1" ht="12.75">
      <c r="A15" s="1" t="s">
        <v>145</v>
      </c>
      <c r="B15" s="1" t="s">
        <v>146</v>
      </c>
      <c r="C15" s="1" t="s">
        <v>147</v>
      </c>
      <c r="D15" s="1" t="s">
        <v>38</v>
      </c>
      <c r="E15" s="1" t="s">
        <v>148</v>
      </c>
      <c r="F15" s="1" t="s">
        <v>149</v>
      </c>
      <c r="G15" s="1" t="s">
        <v>41</v>
      </c>
      <c r="H15" s="4">
        <v>-14.4</v>
      </c>
      <c r="I15" s="4">
        <v>-1</v>
      </c>
      <c r="J15" s="60">
        <f t="shared" si="0"/>
        <v>14.4</v>
      </c>
      <c r="K15" s="51">
        <f t="shared" si="1"/>
        <v>-3.6</v>
      </c>
      <c r="L15" s="51">
        <f t="shared" si="2"/>
        <v>-10.8</v>
      </c>
      <c r="M15" s="52">
        <f t="shared" si="12"/>
        <v>-4</v>
      </c>
      <c r="N15" s="53"/>
      <c r="O15" s="53"/>
      <c r="P15" s="48">
        <f t="shared" si="13"/>
        <v>-0.72</v>
      </c>
      <c r="Q15" s="48">
        <f t="shared" si="14"/>
        <v>-1</v>
      </c>
      <c r="R15" s="48">
        <f t="shared" si="15"/>
        <v>-8</v>
      </c>
      <c r="S15" s="48">
        <f t="shared" si="16"/>
        <v>-2.25</v>
      </c>
      <c r="T15" s="56">
        <f t="shared" si="17"/>
        <v>-11.97</v>
      </c>
      <c r="V15" s="61">
        <f t="shared" si="9"/>
        <v>11.97</v>
      </c>
      <c r="W15" s="60">
        <f t="shared" si="10"/>
        <v>2.4299999999999997</v>
      </c>
      <c r="Y15" s="66">
        <f t="shared" si="11"/>
        <v>1.1083333333333334</v>
      </c>
    </row>
    <row r="16" spans="1:25" s="67" customFormat="1" ht="12.75">
      <c r="A16" s="67" t="s">
        <v>154</v>
      </c>
      <c r="B16" s="67" t="s">
        <v>155</v>
      </c>
      <c r="C16" s="67" t="s">
        <v>156</v>
      </c>
      <c r="D16" s="67" t="s">
        <v>38</v>
      </c>
      <c r="E16" s="67" t="s">
        <v>157</v>
      </c>
      <c r="F16" s="67" t="s">
        <v>158</v>
      </c>
      <c r="G16" s="67" t="s">
        <v>125</v>
      </c>
      <c r="H16" s="68">
        <v>5641.15</v>
      </c>
      <c r="I16" s="68">
        <v>354</v>
      </c>
      <c r="J16" s="68">
        <f t="shared" si="0"/>
        <v>15.935451977401129</v>
      </c>
      <c r="K16" s="69">
        <f t="shared" si="1"/>
        <v>1410.2874999999999</v>
      </c>
      <c r="L16" s="69">
        <f t="shared" si="2"/>
        <v>4230.8624999999993</v>
      </c>
      <c r="M16" s="70">
        <f t="shared" si="12"/>
        <v>2832</v>
      </c>
      <c r="N16" s="71"/>
      <c r="O16" s="71"/>
      <c r="P16" s="72">
        <f t="shared" si="13"/>
        <v>509.76</v>
      </c>
      <c r="Q16" s="72">
        <f t="shared" si="14"/>
        <v>354</v>
      </c>
      <c r="R16" s="72">
        <f t="shared" si="15"/>
        <v>5664</v>
      </c>
      <c r="S16" s="72">
        <f t="shared" si="16"/>
        <v>796.5</v>
      </c>
      <c r="T16" s="73">
        <f t="shared" si="17"/>
        <v>7324.26</v>
      </c>
      <c r="V16" s="67">
        <f t="shared" si="9"/>
        <v>20.69</v>
      </c>
      <c r="W16" s="68">
        <f t="shared" si="10"/>
        <v>-4.7545480225988719</v>
      </c>
      <c r="Y16" s="74">
        <f t="shared" si="11"/>
        <v>1.7311505632716737</v>
      </c>
    </row>
    <row r="17" spans="1:25" s="1" customFormat="1" ht="12.75">
      <c r="A17" s="1" t="s">
        <v>171</v>
      </c>
      <c r="B17" s="1" t="s">
        <v>172</v>
      </c>
      <c r="C17" s="1" t="s">
        <v>173</v>
      </c>
      <c r="D17" s="1" t="s">
        <v>38</v>
      </c>
      <c r="E17" s="1" t="s">
        <v>174</v>
      </c>
      <c r="F17" s="1" t="s">
        <v>149</v>
      </c>
      <c r="G17" s="1" t="s">
        <v>41</v>
      </c>
      <c r="H17" s="4">
        <v>-13.5</v>
      </c>
      <c r="I17" s="4">
        <v>-1</v>
      </c>
      <c r="J17" s="60">
        <f t="shared" si="0"/>
        <v>13.5</v>
      </c>
      <c r="K17" s="51">
        <f t="shared" si="1"/>
        <v>-3.375</v>
      </c>
      <c r="L17" s="51">
        <f t="shared" si="2"/>
        <v>-10.125</v>
      </c>
      <c r="M17" s="52">
        <f t="shared" si="12"/>
        <v>-4</v>
      </c>
      <c r="N17" s="53"/>
      <c r="O17" s="53"/>
      <c r="P17" s="48">
        <f t="shared" si="13"/>
        <v>-0.72</v>
      </c>
      <c r="Q17" s="48">
        <f t="shared" si="14"/>
        <v>-1</v>
      </c>
      <c r="R17" s="48">
        <f t="shared" si="15"/>
        <v>-8</v>
      </c>
      <c r="S17" s="48">
        <f t="shared" si="16"/>
        <v>-2.25</v>
      </c>
      <c r="T17" s="56">
        <f t="shared" si="17"/>
        <v>-11.97</v>
      </c>
      <c r="V17" s="61">
        <f t="shared" si="9"/>
        <v>11.97</v>
      </c>
      <c r="W17" s="60">
        <f t="shared" si="10"/>
        <v>1.5299999999999994</v>
      </c>
      <c r="Y17" s="66">
        <f t="shared" si="11"/>
        <v>1.1822222222222223</v>
      </c>
    </row>
    <row r="18" spans="1:25" s="67" customFormat="1" ht="12.75">
      <c r="A18" s="67" t="s">
        <v>212</v>
      </c>
      <c r="B18" s="67" t="s">
        <v>213</v>
      </c>
      <c r="C18" s="67" t="s">
        <v>214</v>
      </c>
      <c r="D18" s="67" t="s">
        <v>38</v>
      </c>
      <c r="E18" s="67" t="s">
        <v>215</v>
      </c>
      <c r="F18" s="67" t="s">
        <v>40</v>
      </c>
      <c r="G18" s="67" t="s">
        <v>41</v>
      </c>
      <c r="H18" s="68">
        <v>547.97</v>
      </c>
      <c r="I18" s="68">
        <v>40</v>
      </c>
      <c r="J18" s="68">
        <f t="shared" si="0"/>
        <v>13.699250000000001</v>
      </c>
      <c r="K18" s="69">
        <f t="shared" si="1"/>
        <v>136.99250000000001</v>
      </c>
      <c r="L18" s="69">
        <f t="shared" si="2"/>
        <v>410.97750000000002</v>
      </c>
      <c r="M18" s="70">
        <f t="shared" si="12"/>
        <v>240</v>
      </c>
      <c r="N18" s="71"/>
      <c r="O18" s="71"/>
      <c r="P18" s="72">
        <f t="shared" si="13"/>
        <v>43.199999999999996</v>
      </c>
      <c r="Q18" s="72">
        <f t="shared" si="14"/>
        <v>40</v>
      </c>
      <c r="R18" s="72">
        <f t="shared" si="15"/>
        <v>480</v>
      </c>
      <c r="S18" s="72">
        <f t="shared" si="16"/>
        <v>90</v>
      </c>
      <c r="T18" s="73">
        <f t="shared" si="17"/>
        <v>653.20000000000005</v>
      </c>
      <c r="V18" s="67">
        <f t="shared" si="9"/>
        <v>16.330000000000002</v>
      </c>
      <c r="W18" s="68">
        <f t="shared" si="10"/>
        <v>-2.6307500000000008</v>
      </c>
      <c r="Y18" s="74">
        <f t="shared" si="11"/>
        <v>1.5893814138243578</v>
      </c>
    </row>
    <row r="19" spans="1:25" s="67" customFormat="1" ht="12.75">
      <c r="A19" s="67" t="s">
        <v>249</v>
      </c>
      <c r="B19" s="67" t="s">
        <v>250</v>
      </c>
      <c r="C19" s="67" t="s">
        <v>251</v>
      </c>
      <c r="D19" s="67" t="s">
        <v>38</v>
      </c>
      <c r="E19" s="67" t="s">
        <v>132</v>
      </c>
      <c r="F19" s="67" t="s">
        <v>71</v>
      </c>
      <c r="G19" s="67" t="s">
        <v>125</v>
      </c>
      <c r="H19" s="68">
        <v>3476.7</v>
      </c>
      <c r="I19" s="68">
        <v>220</v>
      </c>
      <c r="J19" s="68">
        <f t="shared" si="0"/>
        <v>15.803181818181818</v>
      </c>
      <c r="K19" s="69">
        <f t="shared" si="1"/>
        <v>869.17499999999995</v>
      </c>
      <c r="L19" s="69">
        <f t="shared" si="2"/>
        <v>2607.5249999999996</v>
      </c>
      <c r="M19" s="70">
        <f t="shared" si="12"/>
        <v>1540</v>
      </c>
      <c r="N19" s="71"/>
      <c r="O19" s="71"/>
      <c r="P19" s="72">
        <f t="shared" si="13"/>
        <v>277.2</v>
      </c>
      <c r="Q19" s="72">
        <f t="shared" si="14"/>
        <v>220</v>
      </c>
      <c r="R19" s="72">
        <f t="shared" si="15"/>
        <v>3080</v>
      </c>
      <c r="S19" s="72">
        <f t="shared" si="16"/>
        <v>495</v>
      </c>
      <c r="T19" s="73">
        <f t="shared" si="17"/>
        <v>4072.2</v>
      </c>
      <c r="V19" s="67">
        <f t="shared" si="9"/>
        <v>18.509999999999998</v>
      </c>
      <c r="W19" s="68">
        <f t="shared" si="10"/>
        <v>-2.7068181818181802</v>
      </c>
      <c r="Y19" s="74">
        <f t="shared" si="11"/>
        <v>1.5617108177294563</v>
      </c>
    </row>
    <row r="20" spans="1:25" s="67" customFormat="1" ht="12.75">
      <c r="A20" s="67" t="s">
        <v>275</v>
      </c>
      <c r="B20" s="67" t="s">
        <v>276</v>
      </c>
      <c r="C20" s="67" t="s">
        <v>277</v>
      </c>
      <c r="D20" s="67" t="s">
        <v>38</v>
      </c>
      <c r="E20" s="67" t="s">
        <v>132</v>
      </c>
      <c r="F20" s="67" t="s">
        <v>85</v>
      </c>
      <c r="G20" s="67" t="s">
        <v>278</v>
      </c>
      <c r="H20" s="68">
        <v>5844.74</v>
      </c>
      <c r="I20" s="68">
        <v>482</v>
      </c>
      <c r="J20" s="68">
        <f t="shared" si="0"/>
        <v>12.126016597510374</v>
      </c>
      <c r="K20" s="69">
        <f t="shared" si="1"/>
        <v>1461.1849999999999</v>
      </c>
      <c r="L20" s="69">
        <f t="shared" si="2"/>
        <v>4383.5550000000003</v>
      </c>
      <c r="M20" s="70">
        <f t="shared" si="12"/>
        <v>1446</v>
      </c>
      <c r="N20" s="71"/>
      <c r="O20" s="71"/>
      <c r="P20" s="72">
        <f t="shared" si="13"/>
        <v>260.27999999999997</v>
      </c>
      <c r="Q20" s="72">
        <f t="shared" si="14"/>
        <v>482</v>
      </c>
      <c r="R20" s="72">
        <f t="shared" si="15"/>
        <v>2892</v>
      </c>
      <c r="S20" s="72">
        <f t="shared" si="16"/>
        <v>1084.5</v>
      </c>
      <c r="T20" s="73">
        <f t="shared" si="17"/>
        <v>4718.78</v>
      </c>
      <c r="V20" s="67">
        <f t="shared" si="9"/>
        <v>9.7899999999999991</v>
      </c>
      <c r="W20" s="68">
        <f t="shared" si="10"/>
        <v>2.3360165975103744</v>
      </c>
      <c r="Y20" s="74">
        <f t="shared" si="11"/>
        <v>1.0764733190298741</v>
      </c>
    </row>
    <row r="21" spans="1:25" s="1" customFormat="1" ht="12.75">
      <c r="A21" s="1" t="s">
        <v>294</v>
      </c>
      <c r="B21" s="1" t="s">
        <v>295</v>
      </c>
      <c r="C21" s="1" t="s">
        <v>296</v>
      </c>
      <c r="D21" s="1" t="s">
        <v>38</v>
      </c>
      <c r="E21" s="1" t="s">
        <v>174</v>
      </c>
      <c r="F21" s="1" t="s">
        <v>297</v>
      </c>
      <c r="G21" s="1" t="s">
        <v>41</v>
      </c>
      <c r="H21" s="4">
        <v>-158.38999999999999</v>
      </c>
      <c r="I21" s="4">
        <v>-11</v>
      </c>
      <c r="J21" s="60">
        <f t="shared" si="0"/>
        <v>14.399090909090908</v>
      </c>
      <c r="K21" s="51">
        <f t="shared" si="1"/>
        <v>-39.597499999999997</v>
      </c>
      <c r="L21" s="51">
        <f t="shared" si="2"/>
        <v>-118.79249999999999</v>
      </c>
      <c r="M21" s="52">
        <f t="shared" si="12"/>
        <v>-77</v>
      </c>
      <c r="N21" s="53"/>
      <c r="O21" s="53"/>
      <c r="P21" s="48">
        <f t="shared" si="13"/>
        <v>-13.86</v>
      </c>
      <c r="Q21" s="48">
        <f t="shared" si="14"/>
        <v>-11</v>
      </c>
      <c r="R21" s="48">
        <f t="shared" si="15"/>
        <v>-143</v>
      </c>
      <c r="S21" s="48">
        <f t="shared" si="16"/>
        <v>-24.75</v>
      </c>
      <c r="T21" s="56">
        <f t="shared" si="17"/>
        <v>-192.61</v>
      </c>
      <c r="V21" s="61">
        <f t="shared" si="9"/>
        <v>17.510000000000002</v>
      </c>
      <c r="W21" s="60">
        <f t="shared" si="10"/>
        <v>-3.1109090909090931</v>
      </c>
      <c r="Y21" s="66">
        <f t="shared" si="11"/>
        <v>1.6213986573226427</v>
      </c>
    </row>
    <row r="22" spans="1:25" s="1" customFormat="1" ht="12.75">
      <c r="A22" s="1" t="s">
        <v>305</v>
      </c>
      <c r="B22" s="1" t="s">
        <v>306</v>
      </c>
      <c r="C22" s="1" t="s">
        <v>307</v>
      </c>
      <c r="D22" s="1" t="s">
        <v>38</v>
      </c>
      <c r="E22" s="1" t="s">
        <v>308</v>
      </c>
      <c r="F22" s="1" t="s">
        <v>309</v>
      </c>
      <c r="G22" s="1" t="s">
        <v>310</v>
      </c>
      <c r="H22" s="4">
        <v>-250.77</v>
      </c>
      <c r="I22" s="4">
        <v>-20</v>
      </c>
      <c r="J22" s="60">
        <f t="shared" si="0"/>
        <v>12.538500000000001</v>
      </c>
      <c r="K22" s="51">
        <f t="shared" si="1"/>
        <v>-62.692500000000003</v>
      </c>
      <c r="L22" s="51">
        <f t="shared" si="2"/>
        <v>-188.07750000000001</v>
      </c>
      <c r="M22" s="52">
        <f t="shared" si="12"/>
        <v>-60</v>
      </c>
      <c r="N22" s="53"/>
      <c r="O22" s="53"/>
      <c r="P22" s="48">
        <f t="shared" si="13"/>
        <v>-10.799999999999999</v>
      </c>
      <c r="Q22" s="48">
        <f t="shared" si="14"/>
        <v>-20</v>
      </c>
      <c r="R22" s="48">
        <f t="shared" si="15"/>
        <v>-100</v>
      </c>
      <c r="S22" s="48">
        <f t="shared" si="16"/>
        <v>-45</v>
      </c>
      <c r="T22" s="56">
        <f t="shared" si="17"/>
        <v>-175.8</v>
      </c>
      <c r="V22" s="61">
        <f t="shared" si="9"/>
        <v>8.7900000000000009</v>
      </c>
      <c r="W22" s="60">
        <f t="shared" si="10"/>
        <v>3.7484999999999999</v>
      </c>
      <c r="Y22" s="66">
        <f t="shared" si="11"/>
        <v>0.93472105913785541</v>
      </c>
    </row>
    <row r="23" spans="1:25" s="1" customFormat="1" ht="12.75">
      <c r="A23" s="1" t="s">
        <v>318</v>
      </c>
      <c r="B23" s="1" t="s">
        <v>319</v>
      </c>
      <c r="C23" s="1" t="s">
        <v>320</v>
      </c>
      <c r="D23" s="1" t="s">
        <v>38</v>
      </c>
      <c r="E23" s="1" t="s">
        <v>321</v>
      </c>
      <c r="F23" s="1" t="s">
        <v>61</v>
      </c>
      <c r="G23" s="1" t="s">
        <v>322</v>
      </c>
      <c r="H23" s="4">
        <v>-169.55</v>
      </c>
      <c r="I23" s="4">
        <v>-15</v>
      </c>
      <c r="J23" s="60">
        <f t="shared" si="0"/>
        <v>11.303333333333335</v>
      </c>
      <c r="K23" s="51">
        <f t="shared" si="1"/>
        <v>-42.387500000000003</v>
      </c>
      <c r="L23" s="51">
        <f t="shared" si="2"/>
        <v>-127.16250000000001</v>
      </c>
      <c r="M23" s="52">
        <f t="shared" si="12"/>
        <v>-60</v>
      </c>
      <c r="N23" s="53"/>
      <c r="O23" s="53"/>
      <c r="P23" s="48">
        <f t="shared" si="13"/>
        <v>-10.799999999999999</v>
      </c>
      <c r="Q23" s="48">
        <f t="shared" si="14"/>
        <v>-15</v>
      </c>
      <c r="R23" s="48">
        <f t="shared" si="15"/>
        <v>-105</v>
      </c>
      <c r="S23" s="48">
        <f t="shared" si="16"/>
        <v>-33.75</v>
      </c>
      <c r="T23" s="56">
        <f t="shared" si="17"/>
        <v>-164.55</v>
      </c>
      <c r="V23" s="61">
        <f t="shared" si="9"/>
        <v>10.97</v>
      </c>
      <c r="W23" s="60">
        <f t="shared" si="10"/>
        <v>0.33333333333333393</v>
      </c>
      <c r="Y23" s="66">
        <f t="shared" si="11"/>
        <v>1.2940135653199647</v>
      </c>
    </row>
    <row r="24" spans="1:25" s="67" customFormat="1" ht="12.75">
      <c r="A24" s="67" t="s">
        <v>336</v>
      </c>
      <c r="B24" s="67" t="s">
        <v>337</v>
      </c>
      <c r="C24" s="67" t="s">
        <v>338</v>
      </c>
      <c r="D24" s="67" t="s">
        <v>38</v>
      </c>
      <c r="E24" s="67" t="s">
        <v>132</v>
      </c>
      <c r="F24" s="67" t="s">
        <v>85</v>
      </c>
      <c r="G24" s="67" t="s">
        <v>41</v>
      </c>
      <c r="H24" s="68">
        <v>10404.219999999999</v>
      </c>
      <c r="I24" s="68">
        <v>726</v>
      </c>
      <c r="J24" s="68">
        <f t="shared" si="0"/>
        <v>14.330881542699723</v>
      </c>
      <c r="K24" s="69">
        <f t="shared" si="1"/>
        <v>2601.0549999999998</v>
      </c>
      <c r="L24" s="69">
        <f t="shared" si="2"/>
        <v>7803.1649999999991</v>
      </c>
      <c r="M24" s="70">
        <f t="shared" si="12"/>
        <v>2178</v>
      </c>
      <c r="N24" s="71"/>
      <c r="O24" s="71"/>
      <c r="P24" s="72">
        <f t="shared" si="13"/>
        <v>392.03999999999996</v>
      </c>
      <c r="Q24" s="72">
        <f t="shared" si="14"/>
        <v>726</v>
      </c>
      <c r="R24" s="72">
        <f t="shared" si="15"/>
        <v>4356</v>
      </c>
      <c r="S24" s="72">
        <f t="shared" si="16"/>
        <v>1633.5</v>
      </c>
      <c r="T24" s="73">
        <f t="shared" si="17"/>
        <v>7107.54</v>
      </c>
      <c r="V24" s="67">
        <f t="shared" si="9"/>
        <v>9.7899999999999991</v>
      </c>
      <c r="W24" s="68">
        <f t="shared" si="10"/>
        <v>4.540881542699724</v>
      </c>
      <c r="Y24" s="74">
        <f t="shared" si="11"/>
        <v>0.91085348060690774</v>
      </c>
    </row>
    <row r="25" spans="1:25" s="67" customFormat="1" ht="12.75">
      <c r="A25" s="67" t="s">
        <v>368</v>
      </c>
      <c r="B25" s="67" t="s">
        <v>369</v>
      </c>
      <c r="C25" s="67" t="s">
        <v>370</v>
      </c>
      <c r="D25" s="67" t="s">
        <v>38</v>
      </c>
      <c r="E25" s="67" t="s">
        <v>371</v>
      </c>
      <c r="F25" s="67" t="s">
        <v>104</v>
      </c>
      <c r="G25" s="67" t="s">
        <v>125</v>
      </c>
      <c r="H25" s="68">
        <v>62.65</v>
      </c>
      <c r="I25" s="68">
        <v>4</v>
      </c>
      <c r="J25" s="68">
        <f t="shared" si="0"/>
        <v>15.6625</v>
      </c>
      <c r="K25" s="69">
        <f t="shared" si="1"/>
        <v>15.6625</v>
      </c>
      <c r="L25" s="69">
        <f t="shared" si="2"/>
        <v>46.987499999999997</v>
      </c>
      <c r="M25" s="70">
        <f t="shared" si="12"/>
        <v>20</v>
      </c>
      <c r="N25" s="71"/>
      <c r="O25" s="71"/>
      <c r="P25" s="72">
        <f t="shared" si="13"/>
        <v>3.5999999999999996</v>
      </c>
      <c r="Q25" s="72">
        <f t="shared" si="14"/>
        <v>4</v>
      </c>
      <c r="R25" s="72">
        <f t="shared" si="15"/>
        <v>40</v>
      </c>
      <c r="S25" s="72">
        <f t="shared" si="16"/>
        <v>9</v>
      </c>
      <c r="T25" s="73">
        <f t="shared" si="17"/>
        <v>56.6</v>
      </c>
      <c r="V25" s="67">
        <f t="shared" si="9"/>
        <v>14.15</v>
      </c>
      <c r="W25" s="68">
        <f t="shared" si="10"/>
        <v>1.5124999999999993</v>
      </c>
      <c r="Y25" s="74">
        <f t="shared" si="11"/>
        <v>1.2045756850226126</v>
      </c>
    </row>
    <row r="26" spans="1:25" s="67" customFormat="1" ht="12.75">
      <c r="A26" s="67" t="s">
        <v>387</v>
      </c>
      <c r="B26" s="67" t="s">
        <v>388</v>
      </c>
      <c r="C26" s="67" t="s">
        <v>389</v>
      </c>
      <c r="D26" s="67" t="s">
        <v>38</v>
      </c>
      <c r="E26" s="67" t="s">
        <v>308</v>
      </c>
      <c r="F26" s="67" t="s">
        <v>85</v>
      </c>
      <c r="G26" s="67" t="s">
        <v>41</v>
      </c>
      <c r="H26" s="68">
        <v>68.39</v>
      </c>
      <c r="I26" s="68">
        <v>5</v>
      </c>
      <c r="J26" s="68">
        <f t="shared" si="0"/>
        <v>13.678000000000001</v>
      </c>
      <c r="K26" s="69">
        <f t="shared" si="1"/>
        <v>17.0975</v>
      </c>
      <c r="L26" s="69">
        <f t="shared" si="2"/>
        <v>51.292500000000004</v>
      </c>
      <c r="M26" s="70">
        <f t="shared" si="12"/>
        <v>15</v>
      </c>
      <c r="N26" s="71"/>
      <c r="O26" s="71"/>
      <c r="P26" s="72">
        <f t="shared" si="13"/>
        <v>2.6999999999999997</v>
      </c>
      <c r="Q26" s="72">
        <f t="shared" si="14"/>
        <v>5</v>
      </c>
      <c r="R26" s="72">
        <f t="shared" si="15"/>
        <v>30</v>
      </c>
      <c r="S26" s="72">
        <f t="shared" si="16"/>
        <v>11.25</v>
      </c>
      <c r="T26" s="73">
        <f t="shared" si="17"/>
        <v>48.95</v>
      </c>
      <c r="V26" s="67">
        <f t="shared" si="9"/>
        <v>9.7900000000000009</v>
      </c>
      <c r="W26" s="68">
        <f t="shared" si="10"/>
        <v>3.8879999999999999</v>
      </c>
      <c r="Y26" s="74">
        <f t="shared" si="11"/>
        <v>0.95433055514938825</v>
      </c>
    </row>
    <row r="27" spans="1:25" s="1" customFormat="1" ht="12.75">
      <c r="A27" s="1" t="s">
        <v>420</v>
      </c>
      <c r="B27" s="1" t="s">
        <v>421</v>
      </c>
      <c r="C27" s="1" t="s">
        <v>422</v>
      </c>
      <c r="D27" s="1" t="s">
        <v>38</v>
      </c>
      <c r="E27" s="1" t="s">
        <v>96</v>
      </c>
      <c r="F27" s="1" t="s">
        <v>423</v>
      </c>
      <c r="G27" s="1" t="s">
        <v>41</v>
      </c>
      <c r="H27" s="4">
        <v>-123.29</v>
      </c>
      <c r="I27" s="4">
        <v>-9</v>
      </c>
      <c r="J27" s="60">
        <f t="shared" si="0"/>
        <v>13.69888888888889</v>
      </c>
      <c r="K27" s="51">
        <f t="shared" si="1"/>
        <v>-30.822500000000002</v>
      </c>
      <c r="L27" s="51">
        <f t="shared" si="2"/>
        <v>-92.467500000000001</v>
      </c>
      <c r="M27" s="52">
        <f t="shared" si="12"/>
        <v>-45</v>
      </c>
      <c r="N27" s="53"/>
      <c r="O27" s="53"/>
      <c r="P27" s="48">
        <f t="shared" si="13"/>
        <v>-8.1</v>
      </c>
      <c r="Q27" s="48">
        <f t="shared" si="14"/>
        <v>-9</v>
      </c>
      <c r="R27" s="48">
        <f t="shared" si="15"/>
        <v>-81</v>
      </c>
      <c r="S27" s="48">
        <f t="shared" si="16"/>
        <v>-20.25</v>
      </c>
      <c r="T27" s="56">
        <f t="shared" si="17"/>
        <v>-118.35</v>
      </c>
      <c r="V27" s="61">
        <f t="shared" si="9"/>
        <v>13.149999999999999</v>
      </c>
      <c r="W27" s="60">
        <f t="shared" si="10"/>
        <v>0.5488888888888912</v>
      </c>
      <c r="Y27" s="66">
        <f t="shared" si="11"/>
        <v>1.2799091572714736</v>
      </c>
    </row>
    <row r="28" spans="1:25" s="1" customFormat="1" ht="12.75">
      <c r="A28" s="1" t="s">
        <v>439</v>
      </c>
      <c r="B28" s="1" t="s">
        <v>440</v>
      </c>
      <c r="C28" s="1" t="s">
        <v>441</v>
      </c>
      <c r="D28" s="1" t="s">
        <v>38</v>
      </c>
      <c r="E28" s="1" t="s">
        <v>215</v>
      </c>
      <c r="F28" s="1" t="s">
        <v>104</v>
      </c>
      <c r="G28" s="1" t="s">
        <v>41</v>
      </c>
      <c r="H28" s="4">
        <v>-53.99</v>
      </c>
      <c r="I28" s="4">
        <v>-4</v>
      </c>
      <c r="J28" s="60">
        <f t="shared" si="0"/>
        <v>13.4975</v>
      </c>
      <c r="K28" s="51">
        <f t="shared" si="1"/>
        <v>-13.4975</v>
      </c>
      <c r="L28" s="51">
        <f t="shared" si="2"/>
        <v>-40.4925</v>
      </c>
      <c r="M28" s="52">
        <f t="shared" si="12"/>
        <v>-20</v>
      </c>
      <c r="N28" s="53"/>
      <c r="O28" s="53"/>
      <c r="P28" s="48">
        <f t="shared" si="13"/>
        <v>-3.5999999999999996</v>
      </c>
      <c r="Q28" s="48">
        <f t="shared" si="14"/>
        <v>-4</v>
      </c>
      <c r="R28" s="48">
        <f t="shared" si="15"/>
        <v>-40</v>
      </c>
      <c r="S28" s="48">
        <f t="shared" si="16"/>
        <v>-9</v>
      </c>
      <c r="T28" s="56">
        <f t="shared" si="17"/>
        <v>-56.6</v>
      </c>
      <c r="V28" s="61">
        <f t="shared" si="9"/>
        <v>14.15</v>
      </c>
      <c r="W28" s="60">
        <f t="shared" si="10"/>
        <v>-0.65249999999999986</v>
      </c>
      <c r="Y28" s="66">
        <f t="shared" si="11"/>
        <v>1.3977897141445947</v>
      </c>
    </row>
    <row r="29" spans="1:25" s="1" customFormat="1" ht="12.75">
      <c r="A29" s="1" t="s">
        <v>448</v>
      </c>
      <c r="B29" s="1" t="s">
        <v>449</v>
      </c>
      <c r="C29" s="1" t="s">
        <v>450</v>
      </c>
      <c r="D29" s="1" t="s">
        <v>38</v>
      </c>
      <c r="E29" s="1" t="s">
        <v>451</v>
      </c>
      <c r="F29" s="1" t="s">
        <v>423</v>
      </c>
      <c r="G29" s="1" t="s">
        <v>41</v>
      </c>
      <c r="H29" s="4">
        <v>-112.48</v>
      </c>
      <c r="I29" s="4">
        <v>-8</v>
      </c>
      <c r="J29" s="60">
        <f t="shared" si="0"/>
        <v>14.06</v>
      </c>
      <c r="K29" s="51">
        <f t="shared" si="1"/>
        <v>-28.12</v>
      </c>
      <c r="L29" s="51">
        <f t="shared" si="2"/>
        <v>-84.36</v>
      </c>
      <c r="M29" s="52">
        <f t="shared" si="12"/>
        <v>-40</v>
      </c>
      <c r="N29" s="53"/>
      <c r="O29" s="53"/>
      <c r="P29" s="48">
        <f t="shared" si="13"/>
        <v>-7.1999999999999993</v>
      </c>
      <c r="Q29" s="48">
        <f t="shared" si="14"/>
        <v>-8</v>
      </c>
      <c r="R29" s="48">
        <f t="shared" si="15"/>
        <v>-72</v>
      </c>
      <c r="S29" s="48">
        <f t="shared" si="16"/>
        <v>-18</v>
      </c>
      <c r="T29" s="56">
        <f t="shared" si="17"/>
        <v>-105.2</v>
      </c>
      <c r="V29" s="61">
        <f t="shared" si="9"/>
        <v>13.15</v>
      </c>
      <c r="W29" s="60">
        <f t="shared" si="10"/>
        <v>0.91000000000000014</v>
      </c>
      <c r="Y29" s="66">
        <f t="shared" si="11"/>
        <v>1.247036510194405</v>
      </c>
    </row>
    <row r="30" spans="1:25" s="67" customFormat="1" ht="12.75">
      <c r="A30" s="67" t="s">
        <v>455</v>
      </c>
      <c r="B30" s="67" t="s">
        <v>456</v>
      </c>
      <c r="C30" s="67" t="s">
        <v>457</v>
      </c>
      <c r="D30" s="67" t="s">
        <v>38</v>
      </c>
      <c r="E30" s="67" t="s">
        <v>140</v>
      </c>
      <c r="F30" s="67" t="s">
        <v>85</v>
      </c>
      <c r="G30" s="67" t="s">
        <v>41</v>
      </c>
      <c r="H30" s="68">
        <v>41.39</v>
      </c>
      <c r="I30" s="68">
        <v>3</v>
      </c>
      <c r="J30" s="68">
        <f t="shared" si="0"/>
        <v>13.796666666666667</v>
      </c>
      <c r="K30" s="69">
        <f t="shared" si="1"/>
        <v>10.3475</v>
      </c>
      <c r="L30" s="69">
        <f t="shared" si="2"/>
        <v>31.0425</v>
      </c>
      <c r="M30" s="70">
        <f t="shared" si="12"/>
        <v>9</v>
      </c>
      <c r="N30" s="71"/>
      <c r="O30" s="71"/>
      <c r="P30" s="72">
        <f t="shared" si="13"/>
        <v>1.6199999999999999</v>
      </c>
      <c r="Q30" s="72">
        <f t="shared" si="14"/>
        <v>3</v>
      </c>
      <c r="R30" s="72">
        <f t="shared" si="15"/>
        <v>18</v>
      </c>
      <c r="S30" s="72">
        <f t="shared" si="16"/>
        <v>6.75</v>
      </c>
      <c r="T30" s="73">
        <f t="shared" si="17"/>
        <v>29.37</v>
      </c>
      <c r="V30" s="67">
        <f t="shared" si="9"/>
        <v>9.7900000000000009</v>
      </c>
      <c r="W30" s="68">
        <f t="shared" si="10"/>
        <v>4.0066666666666659</v>
      </c>
      <c r="Y30" s="74">
        <f t="shared" si="11"/>
        <v>0.94612225175163089</v>
      </c>
    </row>
    <row r="31" spans="1:25" s="1" customFormat="1" ht="12.75">
      <c r="A31" s="1" t="s">
        <v>479</v>
      </c>
      <c r="B31" s="1" t="s">
        <v>480</v>
      </c>
      <c r="C31" s="1" t="s">
        <v>481</v>
      </c>
      <c r="D31" s="1" t="s">
        <v>38</v>
      </c>
      <c r="E31" s="1" t="s">
        <v>215</v>
      </c>
      <c r="F31" s="1" t="s">
        <v>309</v>
      </c>
      <c r="G31" s="1" t="s">
        <v>41</v>
      </c>
      <c r="H31" s="4">
        <v>-270.01</v>
      </c>
      <c r="I31" s="4">
        <v>-18</v>
      </c>
      <c r="J31" s="60">
        <f t="shared" si="0"/>
        <v>15.000555555555556</v>
      </c>
      <c r="K31" s="51">
        <f t="shared" si="1"/>
        <v>-67.502499999999998</v>
      </c>
      <c r="L31" s="51">
        <f t="shared" si="2"/>
        <v>-202.50749999999999</v>
      </c>
      <c r="M31" s="52">
        <f t="shared" si="12"/>
        <v>-54</v>
      </c>
      <c r="N31" s="53"/>
      <c r="O31" s="53"/>
      <c r="P31" s="48">
        <f t="shared" si="13"/>
        <v>-9.7199999999999989</v>
      </c>
      <c r="Q31" s="48">
        <f t="shared" si="14"/>
        <v>-18</v>
      </c>
      <c r="R31" s="48">
        <f t="shared" si="15"/>
        <v>-90</v>
      </c>
      <c r="S31" s="48">
        <f t="shared" si="16"/>
        <v>-40.5</v>
      </c>
      <c r="T31" s="56">
        <f t="shared" si="17"/>
        <v>-158.22</v>
      </c>
      <c r="V31" s="61">
        <f t="shared" si="9"/>
        <v>8.7899999999999991</v>
      </c>
      <c r="W31" s="60">
        <f t="shared" si="10"/>
        <v>6.2105555555555565</v>
      </c>
      <c r="Y31" s="66">
        <f t="shared" si="11"/>
        <v>0.78130439613347658</v>
      </c>
    </row>
    <row r="32" spans="1:25" s="1" customFormat="1" ht="12.75">
      <c r="A32" s="1" t="s">
        <v>77</v>
      </c>
      <c r="B32" s="1" t="s">
        <v>78</v>
      </c>
      <c r="C32" s="1" t="s">
        <v>79</v>
      </c>
      <c r="D32" s="1" t="s">
        <v>80</v>
      </c>
      <c r="E32" s="1" t="s">
        <v>15</v>
      </c>
      <c r="F32" s="1" t="s">
        <v>81</v>
      </c>
      <c r="G32" s="1" t="s">
        <v>62</v>
      </c>
      <c r="H32" s="4">
        <v>864.35</v>
      </c>
      <c r="I32" s="4">
        <v>15</v>
      </c>
      <c r="J32" s="60">
        <f t="shared" si="0"/>
        <v>57.623333333333335</v>
      </c>
      <c r="K32" s="51">
        <f t="shared" si="1"/>
        <v>216.08750000000001</v>
      </c>
      <c r="L32" s="51">
        <f t="shared" si="2"/>
        <v>648.26250000000005</v>
      </c>
      <c r="O32" s="1">
        <v>17.100000000000001</v>
      </c>
      <c r="T32" s="55">
        <f t="shared" ref="T32:T38" si="18">+O32*I32</f>
        <v>256.5</v>
      </c>
      <c r="V32" s="61">
        <f t="shared" si="9"/>
        <v>17.100000000000001</v>
      </c>
      <c r="W32" s="60">
        <f t="shared" si="10"/>
        <v>40.523333333333333</v>
      </c>
      <c r="Y32" s="66">
        <f t="shared" si="11"/>
        <v>0.39567304911204948</v>
      </c>
    </row>
    <row r="33" spans="1:25" s="1" customFormat="1" ht="12.75">
      <c r="A33" s="1" t="s">
        <v>89</v>
      </c>
      <c r="B33" s="1" t="s">
        <v>90</v>
      </c>
      <c r="C33" s="1" t="s">
        <v>91</v>
      </c>
      <c r="D33" s="1" t="s">
        <v>80</v>
      </c>
      <c r="E33" s="1" t="s">
        <v>49</v>
      </c>
      <c r="F33" s="1" t="s">
        <v>81</v>
      </c>
      <c r="G33" s="1" t="s">
        <v>92</v>
      </c>
      <c r="H33" s="4">
        <v>0</v>
      </c>
      <c r="I33" s="4">
        <v>1</v>
      </c>
      <c r="J33" s="60">
        <f t="shared" si="0"/>
        <v>0</v>
      </c>
      <c r="K33" s="51">
        <f t="shared" si="1"/>
        <v>0</v>
      </c>
      <c r="L33" s="51">
        <f t="shared" si="2"/>
        <v>0</v>
      </c>
      <c r="O33" s="1">
        <v>20.100000000000001</v>
      </c>
      <c r="T33" s="55">
        <f t="shared" si="18"/>
        <v>20.100000000000001</v>
      </c>
      <c r="V33" s="61">
        <f t="shared" si="9"/>
        <v>20.100000000000001</v>
      </c>
      <c r="W33" s="60">
        <f t="shared" si="10"/>
        <v>-20.100000000000001</v>
      </c>
      <c r="Y33" s="66"/>
    </row>
    <row r="34" spans="1:25" s="1" customFormat="1" ht="12.75">
      <c r="A34" s="1" t="s">
        <v>226</v>
      </c>
      <c r="B34" s="1" t="s">
        <v>227</v>
      </c>
      <c r="C34" s="1" t="s">
        <v>228</v>
      </c>
      <c r="D34" s="1" t="s">
        <v>80</v>
      </c>
      <c r="E34" s="1" t="s">
        <v>225</v>
      </c>
      <c r="F34" s="1" t="s">
        <v>81</v>
      </c>
      <c r="G34" s="1" t="s">
        <v>62</v>
      </c>
      <c r="H34" s="4">
        <v>0</v>
      </c>
      <c r="I34" s="4">
        <v>1</v>
      </c>
      <c r="J34" s="60">
        <f t="shared" si="0"/>
        <v>0</v>
      </c>
      <c r="K34" s="51">
        <f t="shared" si="1"/>
        <v>0</v>
      </c>
      <c r="L34" s="51">
        <f t="shared" si="2"/>
        <v>0</v>
      </c>
      <c r="O34" s="1">
        <v>18.100000000000001</v>
      </c>
      <c r="T34" s="55">
        <f t="shared" si="18"/>
        <v>18.100000000000001</v>
      </c>
      <c r="V34" s="61">
        <f t="shared" si="9"/>
        <v>18.100000000000001</v>
      </c>
      <c r="W34" s="60">
        <f t="shared" si="10"/>
        <v>-18.100000000000001</v>
      </c>
      <c r="Y34" s="66"/>
    </row>
    <row r="35" spans="1:25" s="1" customFormat="1" ht="12.75">
      <c r="A35" s="1" t="s">
        <v>235</v>
      </c>
      <c r="B35" s="1" t="s">
        <v>236</v>
      </c>
      <c r="C35" s="1" t="s">
        <v>237</v>
      </c>
      <c r="D35" s="1" t="s">
        <v>80</v>
      </c>
      <c r="E35" s="1" t="s">
        <v>117</v>
      </c>
      <c r="F35" s="1" t="s">
        <v>81</v>
      </c>
      <c r="G35" s="1" t="s">
        <v>67</v>
      </c>
      <c r="H35" s="4">
        <v>69.989999999999995</v>
      </c>
      <c r="I35" s="4">
        <v>1</v>
      </c>
      <c r="J35" s="60">
        <f t="shared" si="0"/>
        <v>69.989999999999995</v>
      </c>
      <c r="K35" s="51">
        <f t="shared" si="1"/>
        <v>17.497499999999999</v>
      </c>
      <c r="L35" s="51">
        <f t="shared" si="2"/>
        <v>52.492499999999993</v>
      </c>
      <c r="O35" s="1">
        <v>18.100000000000001</v>
      </c>
      <c r="T35" s="55">
        <f t="shared" si="18"/>
        <v>18.100000000000001</v>
      </c>
      <c r="V35" s="61">
        <f t="shared" si="9"/>
        <v>18.100000000000001</v>
      </c>
      <c r="W35" s="60">
        <f t="shared" si="10"/>
        <v>51.889999999999993</v>
      </c>
      <c r="Y35" s="66">
        <f t="shared" si="11"/>
        <v>0.34481116349954766</v>
      </c>
    </row>
    <row r="36" spans="1:25" s="1" customFormat="1" ht="12.75">
      <c r="A36" s="1" t="s">
        <v>245</v>
      </c>
      <c r="B36" s="1" t="s">
        <v>246</v>
      </c>
      <c r="C36" s="1" t="s">
        <v>247</v>
      </c>
      <c r="D36" s="1" t="s">
        <v>80</v>
      </c>
      <c r="E36" s="1" t="s">
        <v>244</v>
      </c>
      <c r="F36" s="1" t="s">
        <v>81</v>
      </c>
      <c r="G36" s="1" t="s">
        <v>248</v>
      </c>
      <c r="H36" s="4">
        <v>788.72</v>
      </c>
      <c r="I36" s="4">
        <v>8</v>
      </c>
      <c r="J36" s="60">
        <f t="shared" ref="J36:J67" si="19">+H36/I36</f>
        <v>98.59</v>
      </c>
      <c r="K36" s="51">
        <f t="shared" ref="K36:K72" si="20">+H36*0.25</f>
        <v>197.18</v>
      </c>
      <c r="L36" s="51">
        <f t="shared" ref="L36:L67" si="21">+H36-K36</f>
        <v>591.54</v>
      </c>
      <c r="O36" s="1">
        <v>20.100000000000001</v>
      </c>
      <c r="T36" s="55">
        <f t="shared" si="18"/>
        <v>160.80000000000001</v>
      </c>
      <c r="V36" s="61">
        <f t="shared" ref="V36:V64" si="22">+T36/I36</f>
        <v>20.100000000000001</v>
      </c>
      <c r="W36" s="60">
        <f t="shared" ref="W36:W67" si="23">+J36-V36</f>
        <v>78.490000000000009</v>
      </c>
      <c r="Y36" s="66">
        <f t="shared" si="11"/>
        <v>0.27183284308753425</v>
      </c>
    </row>
    <row r="37" spans="1:25" s="1" customFormat="1" ht="12.75">
      <c r="A37" s="1" t="s">
        <v>365</v>
      </c>
      <c r="B37" s="1" t="s">
        <v>366</v>
      </c>
      <c r="C37" s="1" t="s">
        <v>367</v>
      </c>
      <c r="D37" s="1" t="s">
        <v>80</v>
      </c>
      <c r="E37" s="1" t="s">
        <v>289</v>
      </c>
      <c r="F37" s="1" t="s">
        <v>81</v>
      </c>
      <c r="G37" s="1" t="s">
        <v>92</v>
      </c>
      <c r="H37" s="4">
        <v>0</v>
      </c>
      <c r="I37" s="4">
        <v>1</v>
      </c>
      <c r="J37" s="60">
        <f t="shared" si="19"/>
        <v>0</v>
      </c>
      <c r="K37" s="51">
        <f t="shared" si="20"/>
        <v>0</v>
      </c>
      <c r="L37" s="51">
        <f t="shared" si="21"/>
        <v>0</v>
      </c>
      <c r="O37" s="1">
        <v>18.100000000000001</v>
      </c>
      <c r="T37" s="55">
        <f t="shared" si="18"/>
        <v>18.100000000000001</v>
      </c>
      <c r="V37" s="61">
        <f t="shared" si="22"/>
        <v>18.100000000000001</v>
      </c>
      <c r="W37" s="60">
        <f t="shared" si="23"/>
        <v>-18.100000000000001</v>
      </c>
      <c r="Y37" s="66"/>
    </row>
    <row r="38" spans="1:25" s="1" customFormat="1" ht="12.75">
      <c r="A38" s="1" t="s">
        <v>402</v>
      </c>
      <c r="B38" s="1" t="s">
        <v>403</v>
      </c>
      <c r="C38" s="1" t="s">
        <v>404</v>
      </c>
      <c r="D38" s="1" t="s">
        <v>80</v>
      </c>
      <c r="E38" s="1" t="s">
        <v>244</v>
      </c>
      <c r="F38" s="1" t="s">
        <v>81</v>
      </c>
      <c r="G38" s="1" t="s">
        <v>72</v>
      </c>
      <c r="H38" s="4">
        <v>1273.33</v>
      </c>
      <c r="I38" s="4">
        <v>17</v>
      </c>
      <c r="J38" s="60">
        <f t="shared" si="19"/>
        <v>74.901764705882343</v>
      </c>
      <c r="K38" s="51">
        <f t="shared" si="20"/>
        <v>318.33249999999998</v>
      </c>
      <c r="L38" s="51">
        <f t="shared" si="21"/>
        <v>954.99749999999995</v>
      </c>
      <c r="O38" s="1">
        <v>18.100000000000001</v>
      </c>
      <c r="T38" s="55">
        <f t="shared" si="18"/>
        <v>307.70000000000005</v>
      </c>
      <c r="V38" s="61">
        <f t="shared" si="22"/>
        <v>18.100000000000001</v>
      </c>
      <c r="W38" s="60">
        <f t="shared" si="23"/>
        <v>56.801764705882341</v>
      </c>
      <c r="Y38" s="66">
        <f t="shared" si="11"/>
        <v>0.32219979633454543</v>
      </c>
    </row>
    <row r="39" spans="1:25" s="1" customFormat="1" ht="12.75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15</v>
      </c>
      <c r="F39" s="1" t="s">
        <v>16</v>
      </c>
      <c r="G39" s="1" t="s">
        <v>17</v>
      </c>
      <c r="H39" s="4">
        <v>266.69</v>
      </c>
      <c r="I39" s="4">
        <v>6</v>
      </c>
      <c r="J39" s="60">
        <f t="shared" si="19"/>
        <v>44.448333333333331</v>
      </c>
      <c r="K39" s="51">
        <f t="shared" si="20"/>
        <v>66.672499999999999</v>
      </c>
      <c r="L39" s="51">
        <f t="shared" si="21"/>
        <v>200.01749999999998</v>
      </c>
      <c r="M39" s="52">
        <f t="shared" ref="M39:M72" si="24">+ROUNDUP(F39/2,0)*I39</f>
        <v>12</v>
      </c>
      <c r="N39" s="53"/>
      <c r="O39" s="53"/>
      <c r="P39" s="48">
        <f t="shared" ref="P39:P72" si="25">+M39*0.18</f>
        <v>2.16</v>
      </c>
      <c r="Q39" s="48">
        <f t="shared" ref="Q39:Q72" si="26">+I39*1</f>
        <v>6</v>
      </c>
      <c r="R39" s="48">
        <f t="shared" ref="R39:R72" si="27">+I39*F39*1</f>
        <v>18</v>
      </c>
      <c r="S39" s="48">
        <f t="shared" ref="S39:S71" si="28">+I39*2.25</f>
        <v>13.5</v>
      </c>
      <c r="T39" s="56">
        <f t="shared" ref="T39:T72" si="29">+S39+R39+Q39+P39</f>
        <v>39.659999999999997</v>
      </c>
      <c r="V39" s="61">
        <f t="shared" si="22"/>
        <v>6.6099999999999994</v>
      </c>
      <c r="W39" s="60">
        <f t="shared" si="23"/>
        <v>37.838333333333331</v>
      </c>
      <c r="Y39" s="66">
        <f t="shared" si="11"/>
        <v>0.19828265026810155</v>
      </c>
    </row>
    <row r="40" spans="1:25" s="1" customFormat="1" ht="12.75">
      <c r="A40" s="1" t="s">
        <v>42</v>
      </c>
      <c r="B40" s="1" t="s">
        <v>43</v>
      </c>
      <c r="C40" s="1" t="s">
        <v>44</v>
      </c>
      <c r="D40" s="1" t="s">
        <v>14</v>
      </c>
      <c r="E40" s="1" t="s">
        <v>33</v>
      </c>
      <c r="F40" s="1" t="s">
        <v>40</v>
      </c>
      <c r="G40" s="1" t="s">
        <v>45</v>
      </c>
      <c r="H40" s="4">
        <v>69.56</v>
      </c>
      <c r="I40" s="4">
        <v>2</v>
      </c>
      <c r="J40" s="60">
        <f t="shared" si="19"/>
        <v>34.78</v>
      </c>
      <c r="K40" s="51">
        <f t="shared" si="20"/>
        <v>17.39</v>
      </c>
      <c r="L40" s="51">
        <f t="shared" si="21"/>
        <v>52.17</v>
      </c>
      <c r="M40" s="52">
        <f t="shared" si="24"/>
        <v>12</v>
      </c>
      <c r="N40" s="53"/>
      <c r="O40" s="53"/>
      <c r="P40" s="48">
        <f t="shared" si="25"/>
        <v>2.16</v>
      </c>
      <c r="Q40" s="48">
        <f t="shared" si="26"/>
        <v>2</v>
      </c>
      <c r="R40" s="48">
        <f t="shared" si="27"/>
        <v>24</v>
      </c>
      <c r="S40" s="48">
        <f t="shared" si="28"/>
        <v>4.5</v>
      </c>
      <c r="T40" s="56">
        <f t="shared" si="29"/>
        <v>32.659999999999997</v>
      </c>
      <c r="V40" s="61">
        <f t="shared" si="22"/>
        <v>16.329999999999998</v>
      </c>
      <c r="W40" s="60">
        <f t="shared" si="23"/>
        <v>18.450000000000003</v>
      </c>
      <c r="Y40" s="66">
        <f t="shared" si="11"/>
        <v>0.6260302856047536</v>
      </c>
    </row>
    <row r="41" spans="1:25" s="1" customFormat="1" ht="12.75">
      <c r="A41" s="1" t="s">
        <v>68</v>
      </c>
      <c r="B41" s="1" t="s">
        <v>69</v>
      </c>
      <c r="C41" s="1" t="s">
        <v>70</v>
      </c>
      <c r="D41" s="1" t="s">
        <v>14</v>
      </c>
      <c r="E41" s="1" t="s">
        <v>66</v>
      </c>
      <c r="F41" s="1" t="s">
        <v>71</v>
      </c>
      <c r="G41" s="1" t="s">
        <v>72</v>
      </c>
      <c r="H41" s="4">
        <v>127.13</v>
      </c>
      <c r="I41" s="4">
        <v>2</v>
      </c>
      <c r="J41" s="60">
        <f t="shared" si="19"/>
        <v>63.564999999999998</v>
      </c>
      <c r="K41" s="51">
        <f t="shared" si="20"/>
        <v>31.782499999999999</v>
      </c>
      <c r="L41" s="51">
        <f t="shared" si="21"/>
        <v>95.347499999999997</v>
      </c>
      <c r="M41" s="52">
        <f t="shared" si="24"/>
        <v>14</v>
      </c>
      <c r="N41" s="53"/>
      <c r="O41" s="53"/>
      <c r="P41" s="48">
        <f t="shared" si="25"/>
        <v>2.52</v>
      </c>
      <c r="Q41" s="48">
        <f t="shared" si="26"/>
        <v>2</v>
      </c>
      <c r="R41" s="48">
        <f t="shared" si="27"/>
        <v>28</v>
      </c>
      <c r="S41" s="48">
        <f t="shared" si="28"/>
        <v>4.5</v>
      </c>
      <c r="T41" s="56">
        <f t="shared" si="29"/>
        <v>37.020000000000003</v>
      </c>
      <c r="V41" s="61">
        <f t="shared" si="22"/>
        <v>18.510000000000002</v>
      </c>
      <c r="W41" s="60">
        <f t="shared" si="23"/>
        <v>45.054999999999993</v>
      </c>
      <c r="Y41" s="66">
        <f t="shared" si="11"/>
        <v>0.3882639817509636</v>
      </c>
    </row>
    <row r="42" spans="1:25" s="1" customFormat="1" ht="12.75">
      <c r="A42" s="1" t="s">
        <v>82</v>
      </c>
      <c r="B42" s="1" t="s">
        <v>83</v>
      </c>
      <c r="C42" s="1" t="s">
        <v>84</v>
      </c>
      <c r="D42" s="1" t="s">
        <v>14</v>
      </c>
      <c r="E42" s="1" t="s">
        <v>15</v>
      </c>
      <c r="F42" s="1" t="s">
        <v>85</v>
      </c>
      <c r="G42" s="1" t="s">
        <v>17</v>
      </c>
      <c r="H42" s="4">
        <v>71.849999999999994</v>
      </c>
      <c r="I42" s="4">
        <v>2</v>
      </c>
      <c r="J42" s="60">
        <f t="shared" si="19"/>
        <v>35.924999999999997</v>
      </c>
      <c r="K42" s="51">
        <f t="shared" si="20"/>
        <v>17.962499999999999</v>
      </c>
      <c r="L42" s="51">
        <f t="shared" si="21"/>
        <v>53.887499999999996</v>
      </c>
      <c r="M42" s="52">
        <f t="shared" si="24"/>
        <v>6</v>
      </c>
      <c r="N42" s="53"/>
      <c r="O42" s="53"/>
      <c r="P42" s="48">
        <f t="shared" si="25"/>
        <v>1.08</v>
      </c>
      <c r="Q42" s="48">
        <f t="shared" si="26"/>
        <v>2</v>
      </c>
      <c r="R42" s="48">
        <f t="shared" si="27"/>
        <v>12</v>
      </c>
      <c r="S42" s="48">
        <f t="shared" si="28"/>
        <v>4.5</v>
      </c>
      <c r="T42" s="56">
        <f t="shared" si="29"/>
        <v>19.579999999999998</v>
      </c>
      <c r="V42" s="61">
        <f t="shared" si="22"/>
        <v>9.7899999999999991</v>
      </c>
      <c r="W42" s="60">
        <f t="shared" si="23"/>
        <v>26.134999999999998</v>
      </c>
      <c r="Y42" s="66">
        <f t="shared" si="11"/>
        <v>0.36334957086522846</v>
      </c>
    </row>
    <row r="43" spans="1:25" s="1" customFormat="1" ht="12.75">
      <c r="A43" s="1" t="s">
        <v>101</v>
      </c>
      <c r="B43" s="1" t="s">
        <v>102</v>
      </c>
      <c r="C43" s="1" t="s">
        <v>103</v>
      </c>
      <c r="D43" s="1" t="s">
        <v>14</v>
      </c>
      <c r="E43" s="1" t="s">
        <v>100</v>
      </c>
      <c r="F43" s="1" t="s">
        <v>104</v>
      </c>
      <c r="G43" s="1" t="s">
        <v>67</v>
      </c>
      <c r="H43" s="4">
        <v>170.12</v>
      </c>
      <c r="I43" s="4">
        <v>3</v>
      </c>
      <c r="J43" s="60">
        <f t="shared" si="19"/>
        <v>56.706666666666671</v>
      </c>
      <c r="K43" s="51">
        <f t="shared" si="20"/>
        <v>42.53</v>
      </c>
      <c r="L43" s="51">
        <f t="shared" si="21"/>
        <v>127.59</v>
      </c>
      <c r="M43" s="52">
        <f t="shared" si="24"/>
        <v>15</v>
      </c>
      <c r="N43" s="53"/>
      <c r="O43" s="53"/>
      <c r="P43" s="48">
        <f t="shared" si="25"/>
        <v>2.6999999999999997</v>
      </c>
      <c r="Q43" s="48">
        <f t="shared" si="26"/>
        <v>3</v>
      </c>
      <c r="R43" s="48">
        <f t="shared" si="27"/>
        <v>30</v>
      </c>
      <c r="S43" s="48">
        <f t="shared" si="28"/>
        <v>6.75</v>
      </c>
      <c r="T43" s="56">
        <f t="shared" si="29"/>
        <v>42.45</v>
      </c>
      <c r="V43" s="61">
        <f t="shared" si="22"/>
        <v>14.15</v>
      </c>
      <c r="W43" s="60">
        <f t="shared" si="23"/>
        <v>42.556666666666672</v>
      </c>
      <c r="Y43" s="66">
        <f t="shared" si="11"/>
        <v>0.33270632494709618</v>
      </c>
    </row>
    <row r="44" spans="1:25" s="1" customFormat="1" ht="12.75">
      <c r="A44" s="1" t="s">
        <v>110</v>
      </c>
      <c r="B44" s="1" t="s">
        <v>111</v>
      </c>
      <c r="C44" s="1" t="s">
        <v>112</v>
      </c>
      <c r="D44" s="1" t="s">
        <v>14</v>
      </c>
      <c r="E44" s="1" t="s">
        <v>108</v>
      </c>
      <c r="F44" s="1" t="s">
        <v>113</v>
      </c>
      <c r="G44" s="1" t="s">
        <v>92</v>
      </c>
      <c r="H44" s="4">
        <v>40</v>
      </c>
      <c r="I44" s="4">
        <v>1</v>
      </c>
      <c r="J44" s="60">
        <f t="shared" si="19"/>
        <v>40</v>
      </c>
      <c r="K44" s="51">
        <f t="shared" si="20"/>
        <v>10</v>
      </c>
      <c r="L44" s="51">
        <f t="shared" si="21"/>
        <v>30</v>
      </c>
      <c r="M44" s="52">
        <f t="shared" si="24"/>
        <v>11</v>
      </c>
      <c r="N44" s="53"/>
      <c r="O44" s="53"/>
      <c r="P44" s="48">
        <f t="shared" si="25"/>
        <v>1.98</v>
      </c>
      <c r="Q44" s="48">
        <f t="shared" si="26"/>
        <v>1</v>
      </c>
      <c r="R44" s="48">
        <f t="shared" si="27"/>
        <v>22</v>
      </c>
      <c r="S44" s="48">
        <f t="shared" si="28"/>
        <v>2.25</v>
      </c>
      <c r="T44" s="56">
        <f t="shared" si="29"/>
        <v>27.23</v>
      </c>
      <c r="V44" s="61">
        <f t="shared" si="22"/>
        <v>27.23</v>
      </c>
      <c r="W44" s="60">
        <f t="shared" si="23"/>
        <v>12.77</v>
      </c>
      <c r="Y44" s="66">
        <f t="shared" si="11"/>
        <v>0.90766666666666673</v>
      </c>
    </row>
    <row r="45" spans="1:25" s="1" customFormat="1" ht="12.75">
      <c r="A45" s="1" t="s">
        <v>119</v>
      </c>
      <c r="B45" s="1" t="s">
        <v>120</v>
      </c>
      <c r="C45" s="1" t="s">
        <v>121</v>
      </c>
      <c r="D45" s="1" t="s">
        <v>14</v>
      </c>
      <c r="E45" s="1" t="s">
        <v>117</v>
      </c>
      <c r="F45" s="1" t="s">
        <v>61</v>
      </c>
      <c r="G45" s="1" t="s">
        <v>62</v>
      </c>
      <c r="H45" s="4">
        <v>36.11</v>
      </c>
      <c r="I45" s="4">
        <v>1</v>
      </c>
      <c r="J45" s="60">
        <f t="shared" si="19"/>
        <v>36.11</v>
      </c>
      <c r="K45" s="51">
        <f t="shared" si="20"/>
        <v>9.0274999999999999</v>
      </c>
      <c r="L45" s="51">
        <f t="shared" si="21"/>
        <v>27.0825</v>
      </c>
      <c r="M45" s="52">
        <f t="shared" si="24"/>
        <v>4</v>
      </c>
      <c r="N45" s="53"/>
      <c r="O45" s="53"/>
      <c r="P45" s="48">
        <f t="shared" si="25"/>
        <v>0.72</v>
      </c>
      <c r="Q45" s="48">
        <f t="shared" si="26"/>
        <v>1</v>
      </c>
      <c r="R45" s="48">
        <f t="shared" si="27"/>
        <v>7</v>
      </c>
      <c r="S45" s="48">
        <f t="shared" si="28"/>
        <v>2.25</v>
      </c>
      <c r="T45" s="56">
        <f t="shared" si="29"/>
        <v>10.97</v>
      </c>
      <c r="V45" s="61">
        <f t="shared" si="22"/>
        <v>10.97</v>
      </c>
      <c r="W45" s="60">
        <f t="shared" si="23"/>
        <v>25.14</v>
      </c>
      <c r="Y45" s="66">
        <f t="shared" si="11"/>
        <v>0.40505861718822123</v>
      </c>
    </row>
    <row r="46" spans="1:25" s="1" customFormat="1" ht="12.75">
      <c r="A46" s="1" t="s">
        <v>133</v>
      </c>
      <c r="B46" s="1" t="s">
        <v>134</v>
      </c>
      <c r="C46" s="1" t="s">
        <v>135</v>
      </c>
      <c r="D46" s="1" t="s">
        <v>14</v>
      </c>
      <c r="E46" s="1" t="s">
        <v>60</v>
      </c>
      <c r="F46" s="1" t="s">
        <v>136</v>
      </c>
      <c r="G46" s="1" t="s">
        <v>17</v>
      </c>
      <c r="H46" s="4">
        <v>597.6</v>
      </c>
      <c r="I46" s="4">
        <v>16</v>
      </c>
      <c r="J46" s="60">
        <f t="shared" si="19"/>
        <v>37.35</v>
      </c>
      <c r="K46" s="51">
        <f t="shared" si="20"/>
        <v>149.4</v>
      </c>
      <c r="L46" s="51">
        <f t="shared" si="21"/>
        <v>448.20000000000005</v>
      </c>
      <c r="M46" s="52">
        <f t="shared" si="24"/>
        <v>32</v>
      </c>
      <c r="N46" s="53"/>
      <c r="O46" s="53"/>
      <c r="P46" s="48">
        <f t="shared" si="25"/>
        <v>5.76</v>
      </c>
      <c r="Q46" s="48">
        <f t="shared" si="26"/>
        <v>16</v>
      </c>
      <c r="R46" s="48">
        <f t="shared" si="27"/>
        <v>64</v>
      </c>
      <c r="S46" s="48">
        <f t="shared" si="28"/>
        <v>36</v>
      </c>
      <c r="T46" s="56">
        <f t="shared" si="29"/>
        <v>121.76</v>
      </c>
      <c r="V46" s="61">
        <f t="shared" si="22"/>
        <v>7.61</v>
      </c>
      <c r="W46" s="60">
        <f t="shared" si="23"/>
        <v>29.740000000000002</v>
      </c>
      <c r="Y46" s="66">
        <f t="shared" si="11"/>
        <v>0.27166443551985719</v>
      </c>
    </row>
    <row r="47" spans="1:25" s="1" customFormat="1" ht="12.75">
      <c r="A47" s="1" t="s">
        <v>159</v>
      </c>
      <c r="B47" s="1" t="s">
        <v>160</v>
      </c>
      <c r="C47" s="1" t="s">
        <v>161</v>
      </c>
      <c r="D47" s="1" t="s">
        <v>14</v>
      </c>
      <c r="E47" s="1" t="s">
        <v>162</v>
      </c>
      <c r="F47" s="1" t="s">
        <v>158</v>
      </c>
      <c r="G47" s="1" t="s">
        <v>92</v>
      </c>
      <c r="H47" s="4">
        <v>265.52</v>
      </c>
      <c r="I47" s="4">
        <v>6</v>
      </c>
      <c r="J47" s="60">
        <f t="shared" si="19"/>
        <v>44.25333333333333</v>
      </c>
      <c r="K47" s="51">
        <f t="shared" si="20"/>
        <v>66.38</v>
      </c>
      <c r="L47" s="51">
        <f t="shared" si="21"/>
        <v>199.14</v>
      </c>
      <c r="M47" s="52">
        <f t="shared" si="24"/>
        <v>48</v>
      </c>
      <c r="N47" s="53"/>
      <c r="O47" s="53"/>
      <c r="P47" s="48">
        <f t="shared" si="25"/>
        <v>8.64</v>
      </c>
      <c r="Q47" s="48">
        <f t="shared" si="26"/>
        <v>6</v>
      </c>
      <c r="R47" s="48">
        <f t="shared" si="27"/>
        <v>96</v>
      </c>
      <c r="S47" s="48">
        <f t="shared" si="28"/>
        <v>13.5</v>
      </c>
      <c r="T47" s="56">
        <f t="shared" si="29"/>
        <v>124.14</v>
      </c>
      <c r="V47" s="61">
        <f t="shared" si="22"/>
        <v>20.69</v>
      </c>
      <c r="W47" s="60">
        <f t="shared" si="23"/>
        <v>23.563333333333329</v>
      </c>
      <c r="Y47" s="66">
        <f t="shared" si="11"/>
        <v>0.62338053630611634</v>
      </c>
    </row>
    <row r="48" spans="1:25" s="1" customFormat="1" ht="12.75">
      <c r="A48" s="1" t="s">
        <v>175</v>
      </c>
      <c r="B48" s="1" t="s">
        <v>176</v>
      </c>
      <c r="C48" s="1" t="s">
        <v>177</v>
      </c>
      <c r="D48" s="1" t="s">
        <v>14</v>
      </c>
      <c r="E48" s="1" t="s">
        <v>178</v>
      </c>
      <c r="F48" s="1" t="s">
        <v>149</v>
      </c>
      <c r="G48" s="1" t="s">
        <v>34</v>
      </c>
      <c r="H48" s="4">
        <v>77.98</v>
      </c>
      <c r="I48" s="4">
        <v>2</v>
      </c>
      <c r="J48" s="60">
        <f t="shared" si="19"/>
        <v>38.99</v>
      </c>
      <c r="K48" s="51">
        <f t="shared" si="20"/>
        <v>19.495000000000001</v>
      </c>
      <c r="L48" s="51">
        <f t="shared" si="21"/>
        <v>58.484999999999999</v>
      </c>
      <c r="M48" s="52">
        <f t="shared" si="24"/>
        <v>8</v>
      </c>
      <c r="N48" s="53"/>
      <c r="O48" s="53"/>
      <c r="P48" s="48">
        <f t="shared" si="25"/>
        <v>1.44</v>
      </c>
      <c r="Q48" s="48">
        <f t="shared" si="26"/>
        <v>2</v>
      </c>
      <c r="R48" s="48">
        <f t="shared" si="27"/>
        <v>16</v>
      </c>
      <c r="S48" s="48">
        <f t="shared" si="28"/>
        <v>4.5</v>
      </c>
      <c r="T48" s="56">
        <f t="shared" si="29"/>
        <v>23.94</v>
      </c>
      <c r="V48" s="61">
        <f t="shared" si="22"/>
        <v>11.97</v>
      </c>
      <c r="W48" s="60">
        <f t="shared" si="23"/>
        <v>27.020000000000003</v>
      </c>
      <c r="Y48" s="66">
        <f t="shared" si="11"/>
        <v>0.40933572710951527</v>
      </c>
    </row>
    <row r="49" spans="1:25" s="1" customFormat="1" ht="12.75">
      <c r="A49" s="1" t="s">
        <v>186</v>
      </c>
      <c r="B49" s="1" t="s">
        <v>187</v>
      </c>
      <c r="C49" s="1" t="s">
        <v>188</v>
      </c>
      <c r="D49" s="1" t="s">
        <v>14</v>
      </c>
      <c r="E49" s="1" t="s">
        <v>189</v>
      </c>
      <c r="F49" s="1" t="s">
        <v>61</v>
      </c>
      <c r="G49" s="1" t="s">
        <v>62</v>
      </c>
      <c r="H49" s="4">
        <v>51.99</v>
      </c>
      <c r="I49" s="4">
        <v>1</v>
      </c>
      <c r="J49" s="60">
        <f t="shared" si="19"/>
        <v>51.99</v>
      </c>
      <c r="K49" s="51">
        <f t="shared" si="20"/>
        <v>12.9975</v>
      </c>
      <c r="L49" s="51">
        <f t="shared" si="21"/>
        <v>38.9925</v>
      </c>
      <c r="M49" s="52">
        <f t="shared" si="24"/>
        <v>4</v>
      </c>
      <c r="N49" s="53"/>
      <c r="O49" s="53"/>
      <c r="P49" s="48">
        <f t="shared" si="25"/>
        <v>0.72</v>
      </c>
      <c r="Q49" s="48">
        <f t="shared" si="26"/>
        <v>1</v>
      </c>
      <c r="R49" s="48">
        <f t="shared" si="27"/>
        <v>7</v>
      </c>
      <c r="S49" s="48">
        <f t="shared" si="28"/>
        <v>2.25</v>
      </c>
      <c r="T49" s="56">
        <f t="shared" si="29"/>
        <v>10.97</v>
      </c>
      <c r="V49" s="61">
        <f t="shared" si="22"/>
        <v>10.97</v>
      </c>
      <c r="W49" s="60">
        <f t="shared" si="23"/>
        <v>41.02</v>
      </c>
      <c r="Y49" s="66">
        <f t="shared" si="11"/>
        <v>0.28133615438866449</v>
      </c>
    </row>
    <row r="50" spans="1:25" s="1" customFormat="1" ht="12.75">
      <c r="A50" s="1" t="s">
        <v>194</v>
      </c>
      <c r="B50" s="1" t="s">
        <v>195</v>
      </c>
      <c r="C50" s="1" t="s">
        <v>196</v>
      </c>
      <c r="D50" s="1" t="s">
        <v>14</v>
      </c>
      <c r="E50" s="1" t="s">
        <v>193</v>
      </c>
      <c r="F50" s="1" t="s">
        <v>149</v>
      </c>
      <c r="G50" s="1" t="s">
        <v>67</v>
      </c>
      <c r="H50" s="4">
        <v>87.49</v>
      </c>
      <c r="I50" s="4">
        <v>2</v>
      </c>
      <c r="J50" s="60">
        <f t="shared" si="19"/>
        <v>43.744999999999997</v>
      </c>
      <c r="K50" s="51">
        <f t="shared" si="20"/>
        <v>21.872499999999999</v>
      </c>
      <c r="L50" s="51">
        <f t="shared" si="21"/>
        <v>65.617499999999993</v>
      </c>
      <c r="M50" s="52">
        <f t="shared" si="24"/>
        <v>8</v>
      </c>
      <c r="N50" s="53"/>
      <c r="O50" s="53"/>
      <c r="P50" s="48">
        <f t="shared" si="25"/>
        <v>1.44</v>
      </c>
      <c r="Q50" s="48">
        <f t="shared" si="26"/>
        <v>2</v>
      </c>
      <c r="R50" s="48">
        <f t="shared" si="27"/>
        <v>16</v>
      </c>
      <c r="S50" s="48">
        <f t="shared" si="28"/>
        <v>4.5</v>
      </c>
      <c r="T50" s="56">
        <f t="shared" si="29"/>
        <v>23.94</v>
      </c>
      <c r="V50" s="61">
        <f t="shared" si="22"/>
        <v>11.97</v>
      </c>
      <c r="W50" s="60">
        <f t="shared" si="23"/>
        <v>31.774999999999999</v>
      </c>
      <c r="Y50" s="66">
        <f t="shared" si="11"/>
        <v>0.36484169619385076</v>
      </c>
    </row>
    <row r="51" spans="1:25" s="1" customFormat="1" ht="12.75">
      <c r="A51" s="1" t="s">
        <v>197</v>
      </c>
      <c r="B51" s="1" t="s">
        <v>198</v>
      </c>
      <c r="C51" s="1" t="s">
        <v>199</v>
      </c>
      <c r="D51" s="1" t="s">
        <v>14</v>
      </c>
      <c r="E51" s="1" t="s">
        <v>200</v>
      </c>
      <c r="F51" s="1" t="s">
        <v>201</v>
      </c>
      <c r="G51" s="1" t="s">
        <v>166</v>
      </c>
      <c r="H51" s="4">
        <v>37.14</v>
      </c>
      <c r="I51" s="4">
        <v>1</v>
      </c>
      <c r="J51" s="60">
        <f t="shared" si="19"/>
        <v>37.14</v>
      </c>
      <c r="K51" s="51">
        <f t="shared" si="20"/>
        <v>9.2850000000000001</v>
      </c>
      <c r="L51" s="51">
        <f t="shared" si="21"/>
        <v>27.855</v>
      </c>
      <c r="M51" s="52">
        <f t="shared" si="24"/>
        <v>6</v>
      </c>
      <c r="N51" s="53"/>
      <c r="O51" s="53"/>
      <c r="P51" s="48">
        <f t="shared" si="25"/>
        <v>1.08</v>
      </c>
      <c r="Q51" s="48">
        <f t="shared" si="26"/>
        <v>1</v>
      </c>
      <c r="R51" s="48">
        <f t="shared" si="27"/>
        <v>11</v>
      </c>
      <c r="S51" s="48">
        <f t="shared" si="28"/>
        <v>2.25</v>
      </c>
      <c r="T51" s="56">
        <f t="shared" si="29"/>
        <v>15.33</v>
      </c>
      <c r="V51" s="61">
        <f t="shared" si="22"/>
        <v>15.33</v>
      </c>
      <c r="W51" s="60">
        <f t="shared" si="23"/>
        <v>21.810000000000002</v>
      </c>
      <c r="Y51" s="66">
        <f t="shared" si="11"/>
        <v>0.55035002692514812</v>
      </c>
    </row>
    <row r="52" spans="1:25" s="1" customFormat="1" ht="12.75">
      <c r="A52" s="1" t="s">
        <v>216</v>
      </c>
      <c r="B52" s="1" t="s">
        <v>217</v>
      </c>
      <c r="C52" s="1" t="s">
        <v>218</v>
      </c>
      <c r="D52" s="1" t="s">
        <v>14</v>
      </c>
      <c r="E52" s="1" t="s">
        <v>193</v>
      </c>
      <c r="F52" s="1" t="s">
        <v>40</v>
      </c>
      <c r="G52" s="1" t="s">
        <v>72</v>
      </c>
      <c r="H52" s="4">
        <v>45</v>
      </c>
      <c r="I52" s="4">
        <v>1</v>
      </c>
      <c r="J52" s="60">
        <f t="shared" si="19"/>
        <v>45</v>
      </c>
      <c r="K52" s="51">
        <f t="shared" si="20"/>
        <v>11.25</v>
      </c>
      <c r="L52" s="51">
        <f t="shared" si="21"/>
        <v>33.75</v>
      </c>
      <c r="M52" s="52">
        <f t="shared" si="24"/>
        <v>6</v>
      </c>
      <c r="N52" s="53"/>
      <c r="O52" s="53"/>
      <c r="P52" s="48">
        <f t="shared" si="25"/>
        <v>1.08</v>
      </c>
      <c r="Q52" s="48">
        <f t="shared" si="26"/>
        <v>1</v>
      </c>
      <c r="R52" s="48">
        <f t="shared" si="27"/>
        <v>12</v>
      </c>
      <c r="S52" s="48">
        <f t="shared" si="28"/>
        <v>2.25</v>
      </c>
      <c r="T52" s="56">
        <f t="shared" si="29"/>
        <v>16.329999999999998</v>
      </c>
      <c r="V52" s="61">
        <f t="shared" si="22"/>
        <v>16.329999999999998</v>
      </c>
      <c r="W52" s="60">
        <f t="shared" si="23"/>
        <v>28.67</v>
      </c>
      <c r="Y52" s="66">
        <f t="shared" si="11"/>
        <v>0.48385185185185181</v>
      </c>
    </row>
    <row r="53" spans="1:25" s="1" customFormat="1" ht="12.75">
      <c r="A53" s="1" t="s">
        <v>229</v>
      </c>
      <c r="B53" s="1" t="s">
        <v>230</v>
      </c>
      <c r="C53" s="1" t="s">
        <v>231</v>
      </c>
      <c r="D53" s="1" t="s">
        <v>14</v>
      </c>
      <c r="E53" s="1" t="s">
        <v>225</v>
      </c>
      <c r="F53" s="1" t="s">
        <v>104</v>
      </c>
      <c r="G53" s="1" t="s">
        <v>62</v>
      </c>
      <c r="H53" s="4">
        <v>58.49</v>
      </c>
      <c r="I53" s="4">
        <v>1</v>
      </c>
      <c r="J53" s="60">
        <f t="shared" si="19"/>
        <v>58.49</v>
      </c>
      <c r="K53" s="51">
        <f t="shared" si="20"/>
        <v>14.6225</v>
      </c>
      <c r="L53" s="51">
        <f t="shared" si="21"/>
        <v>43.8675</v>
      </c>
      <c r="M53" s="52">
        <f t="shared" si="24"/>
        <v>5</v>
      </c>
      <c r="N53" s="53"/>
      <c r="O53" s="53"/>
      <c r="P53" s="48">
        <f t="shared" si="25"/>
        <v>0.89999999999999991</v>
      </c>
      <c r="Q53" s="48">
        <f t="shared" si="26"/>
        <v>1</v>
      </c>
      <c r="R53" s="48">
        <f t="shared" si="27"/>
        <v>10</v>
      </c>
      <c r="S53" s="48">
        <f t="shared" si="28"/>
        <v>2.25</v>
      </c>
      <c r="T53" s="56">
        <f t="shared" si="29"/>
        <v>14.15</v>
      </c>
      <c r="V53" s="61">
        <f t="shared" si="22"/>
        <v>14.15</v>
      </c>
      <c r="W53" s="60">
        <f t="shared" si="23"/>
        <v>44.34</v>
      </c>
      <c r="Y53" s="66">
        <f t="shared" si="11"/>
        <v>0.32256226135521743</v>
      </c>
    </row>
    <row r="54" spans="1:25" s="1" customFormat="1" ht="12.75">
      <c r="A54" s="1" t="s">
        <v>252</v>
      </c>
      <c r="B54" s="1" t="s">
        <v>253</v>
      </c>
      <c r="C54" s="1" t="s">
        <v>254</v>
      </c>
      <c r="D54" s="1" t="s">
        <v>14</v>
      </c>
      <c r="E54" s="1" t="s">
        <v>244</v>
      </c>
      <c r="F54" s="1" t="s">
        <v>71</v>
      </c>
      <c r="G54" s="1" t="s">
        <v>92</v>
      </c>
      <c r="H54" s="4">
        <v>73.25</v>
      </c>
      <c r="I54" s="4">
        <v>2</v>
      </c>
      <c r="J54" s="60">
        <f t="shared" si="19"/>
        <v>36.625</v>
      </c>
      <c r="K54" s="51">
        <f t="shared" si="20"/>
        <v>18.3125</v>
      </c>
      <c r="L54" s="51">
        <f t="shared" si="21"/>
        <v>54.9375</v>
      </c>
      <c r="M54" s="52">
        <f t="shared" si="24"/>
        <v>14</v>
      </c>
      <c r="N54" s="53"/>
      <c r="O54" s="53"/>
      <c r="P54" s="48">
        <f t="shared" si="25"/>
        <v>2.52</v>
      </c>
      <c r="Q54" s="48">
        <f t="shared" si="26"/>
        <v>2</v>
      </c>
      <c r="R54" s="48">
        <f t="shared" si="27"/>
        <v>28</v>
      </c>
      <c r="S54" s="48">
        <f t="shared" si="28"/>
        <v>4.5</v>
      </c>
      <c r="T54" s="56">
        <f t="shared" si="29"/>
        <v>37.020000000000003</v>
      </c>
      <c r="V54" s="61">
        <f t="shared" si="22"/>
        <v>18.510000000000002</v>
      </c>
      <c r="W54" s="60">
        <f t="shared" si="23"/>
        <v>18.114999999999998</v>
      </c>
      <c r="Y54" s="66">
        <f t="shared" si="11"/>
        <v>0.67385665529010241</v>
      </c>
    </row>
    <row r="55" spans="1:25" s="1" customFormat="1" ht="12.75">
      <c r="A55" s="1" t="s">
        <v>268</v>
      </c>
      <c r="B55" s="1" t="s">
        <v>269</v>
      </c>
      <c r="C55" s="1" t="s">
        <v>270</v>
      </c>
      <c r="D55" s="1" t="s">
        <v>14</v>
      </c>
      <c r="E55" s="1" t="s">
        <v>117</v>
      </c>
      <c r="F55" s="1" t="s">
        <v>104</v>
      </c>
      <c r="G55" s="1" t="s">
        <v>45</v>
      </c>
      <c r="H55" s="4">
        <v>37.14</v>
      </c>
      <c r="I55" s="4">
        <v>1</v>
      </c>
      <c r="J55" s="60">
        <f t="shared" si="19"/>
        <v>37.14</v>
      </c>
      <c r="K55" s="51">
        <f t="shared" si="20"/>
        <v>9.2850000000000001</v>
      </c>
      <c r="L55" s="51">
        <f t="shared" si="21"/>
        <v>27.855</v>
      </c>
      <c r="M55" s="52">
        <f t="shared" si="24"/>
        <v>5</v>
      </c>
      <c r="N55" s="53"/>
      <c r="O55" s="53"/>
      <c r="P55" s="48">
        <f t="shared" si="25"/>
        <v>0.89999999999999991</v>
      </c>
      <c r="Q55" s="48">
        <f t="shared" si="26"/>
        <v>1</v>
      </c>
      <c r="R55" s="48">
        <f t="shared" si="27"/>
        <v>10</v>
      </c>
      <c r="S55" s="48">
        <f t="shared" si="28"/>
        <v>2.25</v>
      </c>
      <c r="T55" s="56">
        <f t="shared" si="29"/>
        <v>14.15</v>
      </c>
      <c r="V55" s="61">
        <f t="shared" si="22"/>
        <v>14.15</v>
      </c>
      <c r="W55" s="60">
        <f t="shared" si="23"/>
        <v>22.990000000000002</v>
      </c>
      <c r="Y55" s="66">
        <f t="shared" si="11"/>
        <v>0.50798779393286664</v>
      </c>
    </row>
    <row r="56" spans="1:25" s="1" customFormat="1" ht="12.75">
      <c r="A56" s="1" t="s">
        <v>298</v>
      </c>
      <c r="B56" s="1" t="s">
        <v>299</v>
      </c>
      <c r="C56" s="1" t="s">
        <v>300</v>
      </c>
      <c r="D56" s="1" t="s">
        <v>14</v>
      </c>
      <c r="E56" s="1" t="s">
        <v>301</v>
      </c>
      <c r="F56" s="1" t="s">
        <v>297</v>
      </c>
      <c r="G56" s="1" t="s">
        <v>92</v>
      </c>
      <c r="H56" s="4">
        <v>99.99</v>
      </c>
      <c r="I56" s="4">
        <v>1</v>
      </c>
      <c r="J56" s="60">
        <f t="shared" si="19"/>
        <v>99.99</v>
      </c>
      <c r="K56" s="51">
        <f t="shared" si="20"/>
        <v>24.997499999999999</v>
      </c>
      <c r="L56" s="51">
        <f t="shared" si="21"/>
        <v>74.992499999999993</v>
      </c>
      <c r="M56" s="52">
        <f t="shared" si="24"/>
        <v>7</v>
      </c>
      <c r="N56" s="53"/>
      <c r="O56" s="53"/>
      <c r="P56" s="48">
        <f t="shared" si="25"/>
        <v>1.26</v>
      </c>
      <c r="Q56" s="48">
        <f t="shared" si="26"/>
        <v>1</v>
      </c>
      <c r="R56" s="48">
        <f t="shared" si="27"/>
        <v>13</v>
      </c>
      <c r="S56" s="48">
        <f t="shared" si="28"/>
        <v>2.25</v>
      </c>
      <c r="T56" s="56">
        <f t="shared" si="29"/>
        <v>17.510000000000002</v>
      </c>
      <c r="V56" s="61">
        <f t="shared" si="22"/>
        <v>17.510000000000002</v>
      </c>
      <c r="W56" s="60">
        <f t="shared" si="23"/>
        <v>82.47999999999999</v>
      </c>
      <c r="Y56" s="66">
        <f t="shared" si="11"/>
        <v>0.23349001566823355</v>
      </c>
    </row>
    <row r="57" spans="1:25" s="1" customFormat="1" ht="12.75">
      <c r="A57" s="1" t="s">
        <v>323</v>
      </c>
      <c r="B57" s="1" t="s">
        <v>324</v>
      </c>
      <c r="C57" s="1" t="s">
        <v>325</v>
      </c>
      <c r="D57" s="1" t="s">
        <v>14</v>
      </c>
      <c r="E57" s="1" t="s">
        <v>66</v>
      </c>
      <c r="F57" s="1" t="s">
        <v>61</v>
      </c>
      <c r="G57" s="1" t="s">
        <v>17</v>
      </c>
      <c r="H57" s="4">
        <v>49.49</v>
      </c>
      <c r="I57" s="4">
        <v>1</v>
      </c>
      <c r="J57" s="60">
        <f t="shared" si="19"/>
        <v>49.49</v>
      </c>
      <c r="K57" s="51">
        <f t="shared" si="20"/>
        <v>12.3725</v>
      </c>
      <c r="L57" s="51">
        <f t="shared" si="21"/>
        <v>37.1175</v>
      </c>
      <c r="M57" s="52">
        <f t="shared" si="24"/>
        <v>4</v>
      </c>
      <c r="N57" s="53"/>
      <c r="O57" s="53"/>
      <c r="P57" s="48">
        <f t="shared" si="25"/>
        <v>0.72</v>
      </c>
      <c r="Q57" s="48">
        <f t="shared" si="26"/>
        <v>1</v>
      </c>
      <c r="R57" s="48">
        <f t="shared" si="27"/>
        <v>7</v>
      </c>
      <c r="S57" s="48">
        <f t="shared" si="28"/>
        <v>2.25</v>
      </c>
      <c r="T57" s="56">
        <f t="shared" si="29"/>
        <v>10.97</v>
      </c>
      <c r="V57" s="61">
        <f t="shared" si="22"/>
        <v>10.97</v>
      </c>
      <c r="W57" s="60">
        <f t="shared" si="23"/>
        <v>38.520000000000003</v>
      </c>
      <c r="Y57" s="66">
        <f t="shared" si="11"/>
        <v>0.29554792213915271</v>
      </c>
    </row>
    <row r="58" spans="1:25" s="1" customFormat="1" ht="12.75">
      <c r="A58" s="1" t="s">
        <v>339</v>
      </c>
      <c r="B58" s="1" t="s">
        <v>340</v>
      </c>
      <c r="C58" s="1" t="s">
        <v>341</v>
      </c>
      <c r="D58" s="1" t="s">
        <v>14</v>
      </c>
      <c r="E58" s="1" t="s">
        <v>162</v>
      </c>
      <c r="F58" s="1" t="s">
        <v>85</v>
      </c>
      <c r="G58" s="1" t="s">
        <v>67</v>
      </c>
      <c r="H58" s="4">
        <v>807.85</v>
      </c>
      <c r="I58" s="4">
        <v>19</v>
      </c>
      <c r="J58" s="60">
        <f t="shared" si="19"/>
        <v>42.518421052631581</v>
      </c>
      <c r="K58" s="51">
        <f t="shared" si="20"/>
        <v>201.96250000000001</v>
      </c>
      <c r="L58" s="51">
        <f t="shared" si="21"/>
        <v>605.88750000000005</v>
      </c>
      <c r="M58" s="52">
        <f t="shared" si="24"/>
        <v>57</v>
      </c>
      <c r="N58" s="53"/>
      <c r="O58" s="53"/>
      <c r="P58" s="48">
        <f t="shared" si="25"/>
        <v>10.26</v>
      </c>
      <c r="Q58" s="48">
        <f t="shared" si="26"/>
        <v>19</v>
      </c>
      <c r="R58" s="48">
        <f t="shared" si="27"/>
        <v>114</v>
      </c>
      <c r="S58" s="48">
        <f t="shared" si="28"/>
        <v>42.75</v>
      </c>
      <c r="T58" s="56">
        <f t="shared" si="29"/>
        <v>186.01</v>
      </c>
      <c r="V58" s="61">
        <f t="shared" si="22"/>
        <v>9.7899999999999991</v>
      </c>
      <c r="W58" s="60">
        <f t="shared" si="23"/>
        <v>32.728421052631582</v>
      </c>
      <c r="Y58" s="66">
        <f t="shared" si="11"/>
        <v>0.30700418807121782</v>
      </c>
    </row>
    <row r="59" spans="1:25" s="1" customFormat="1" ht="12.75">
      <c r="A59" s="1" t="s">
        <v>345</v>
      </c>
      <c r="B59" s="1" t="s">
        <v>346</v>
      </c>
      <c r="C59" s="1" t="s">
        <v>347</v>
      </c>
      <c r="D59" s="1" t="s">
        <v>14</v>
      </c>
      <c r="E59" s="1" t="s">
        <v>225</v>
      </c>
      <c r="F59" s="1" t="s">
        <v>85</v>
      </c>
      <c r="G59" s="1" t="s">
        <v>62</v>
      </c>
      <c r="H59" s="4">
        <v>64.989999999999995</v>
      </c>
      <c r="I59" s="4">
        <v>1</v>
      </c>
      <c r="J59" s="60">
        <f t="shared" si="19"/>
        <v>64.989999999999995</v>
      </c>
      <c r="K59" s="51">
        <f t="shared" si="20"/>
        <v>16.247499999999999</v>
      </c>
      <c r="L59" s="51">
        <f t="shared" si="21"/>
        <v>48.742499999999993</v>
      </c>
      <c r="M59" s="52">
        <f t="shared" si="24"/>
        <v>3</v>
      </c>
      <c r="N59" s="53"/>
      <c r="O59" s="53"/>
      <c r="P59" s="48">
        <f t="shared" si="25"/>
        <v>0.54</v>
      </c>
      <c r="Q59" s="48">
        <f t="shared" si="26"/>
        <v>1</v>
      </c>
      <c r="R59" s="48">
        <f t="shared" si="27"/>
        <v>6</v>
      </c>
      <c r="S59" s="48">
        <f t="shared" si="28"/>
        <v>2.25</v>
      </c>
      <c r="T59" s="56">
        <f t="shared" si="29"/>
        <v>9.7899999999999991</v>
      </c>
      <c r="V59" s="61">
        <f t="shared" si="22"/>
        <v>9.7899999999999991</v>
      </c>
      <c r="W59" s="60">
        <f t="shared" si="23"/>
        <v>55.199999999999996</v>
      </c>
      <c r="Y59" s="66">
        <f t="shared" si="11"/>
        <v>0.20085141303790327</v>
      </c>
    </row>
    <row r="60" spans="1:25" s="1" customFormat="1" ht="12.75">
      <c r="A60" s="1" t="s">
        <v>356</v>
      </c>
      <c r="B60" s="1" t="s">
        <v>357</v>
      </c>
      <c r="C60" s="1" t="s">
        <v>358</v>
      </c>
      <c r="D60" s="1" t="s">
        <v>14</v>
      </c>
      <c r="E60" s="1" t="s">
        <v>60</v>
      </c>
      <c r="F60" s="1" t="s">
        <v>309</v>
      </c>
      <c r="G60" s="1" t="s">
        <v>17</v>
      </c>
      <c r="H60" s="4">
        <v>6837.3</v>
      </c>
      <c r="I60" s="4">
        <v>181</v>
      </c>
      <c r="J60" s="60">
        <f t="shared" si="19"/>
        <v>37.775138121546959</v>
      </c>
      <c r="K60" s="51">
        <f t="shared" si="20"/>
        <v>1709.325</v>
      </c>
      <c r="L60" s="51">
        <f t="shared" si="21"/>
        <v>5127.9750000000004</v>
      </c>
      <c r="M60" s="52">
        <f t="shared" si="24"/>
        <v>543</v>
      </c>
      <c r="N60" s="53"/>
      <c r="O60" s="53"/>
      <c r="P60" s="48">
        <f t="shared" si="25"/>
        <v>97.74</v>
      </c>
      <c r="Q60" s="48">
        <f t="shared" si="26"/>
        <v>181</v>
      </c>
      <c r="R60" s="48">
        <f t="shared" si="27"/>
        <v>905</v>
      </c>
      <c r="S60" s="48">
        <f t="shared" si="28"/>
        <v>407.25</v>
      </c>
      <c r="T60" s="56">
        <f t="shared" si="29"/>
        <v>1590.99</v>
      </c>
      <c r="V60" s="61">
        <f t="shared" si="22"/>
        <v>8.7900000000000009</v>
      </c>
      <c r="W60" s="60">
        <f t="shared" si="23"/>
        <v>28.98513812154696</v>
      </c>
      <c r="Y60" s="66">
        <f t="shared" si="11"/>
        <v>0.31025697278165354</v>
      </c>
    </row>
    <row r="61" spans="1:25" s="1" customFormat="1" ht="12.75">
      <c r="A61" s="1" t="s">
        <v>372</v>
      </c>
      <c r="B61" s="1" t="s">
        <v>373</v>
      </c>
      <c r="C61" s="1" t="s">
        <v>374</v>
      </c>
      <c r="D61" s="1" t="s">
        <v>14</v>
      </c>
      <c r="E61" s="1" t="s">
        <v>289</v>
      </c>
      <c r="F61" s="1" t="s">
        <v>104</v>
      </c>
      <c r="G61" s="1" t="s">
        <v>109</v>
      </c>
      <c r="H61" s="4">
        <v>278.24</v>
      </c>
      <c r="I61" s="4">
        <v>6</v>
      </c>
      <c r="J61" s="60">
        <f t="shared" si="19"/>
        <v>46.373333333333335</v>
      </c>
      <c r="K61" s="51">
        <f t="shared" si="20"/>
        <v>69.56</v>
      </c>
      <c r="L61" s="51">
        <f t="shared" si="21"/>
        <v>208.68</v>
      </c>
      <c r="M61" s="52">
        <f t="shared" si="24"/>
        <v>30</v>
      </c>
      <c r="N61" s="53"/>
      <c r="O61" s="53"/>
      <c r="P61" s="48">
        <f t="shared" si="25"/>
        <v>5.3999999999999995</v>
      </c>
      <c r="Q61" s="48">
        <f t="shared" si="26"/>
        <v>6</v>
      </c>
      <c r="R61" s="48">
        <f t="shared" si="27"/>
        <v>60</v>
      </c>
      <c r="S61" s="48">
        <f t="shared" si="28"/>
        <v>13.5</v>
      </c>
      <c r="T61" s="56">
        <f t="shared" si="29"/>
        <v>84.9</v>
      </c>
      <c r="V61" s="61">
        <f t="shared" si="22"/>
        <v>14.15</v>
      </c>
      <c r="W61" s="60">
        <f t="shared" si="23"/>
        <v>32.223333333333336</v>
      </c>
      <c r="Y61" s="66">
        <f t="shared" si="11"/>
        <v>0.40684301322599198</v>
      </c>
    </row>
    <row r="62" spans="1:25" s="1" customFormat="1" ht="12.75">
      <c r="A62" s="1" t="s">
        <v>378</v>
      </c>
      <c r="B62" s="1" t="s">
        <v>379</v>
      </c>
      <c r="C62" s="1" t="s">
        <v>380</v>
      </c>
      <c r="D62" s="1" t="s">
        <v>14</v>
      </c>
      <c r="E62" s="1" t="s">
        <v>100</v>
      </c>
      <c r="F62" s="1" t="s">
        <v>40</v>
      </c>
      <c r="G62" s="1" t="s">
        <v>109</v>
      </c>
      <c r="H62" s="4">
        <v>687.26</v>
      </c>
      <c r="I62" s="4">
        <v>13</v>
      </c>
      <c r="J62" s="60">
        <f t="shared" si="19"/>
        <v>52.866153846153843</v>
      </c>
      <c r="K62" s="51">
        <f t="shared" si="20"/>
        <v>171.815</v>
      </c>
      <c r="L62" s="51">
        <f t="shared" si="21"/>
        <v>515.44499999999994</v>
      </c>
      <c r="M62" s="52">
        <f t="shared" si="24"/>
        <v>78</v>
      </c>
      <c r="N62" s="53"/>
      <c r="O62" s="53"/>
      <c r="P62" s="48">
        <f t="shared" si="25"/>
        <v>14.04</v>
      </c>
      <c r="Q62" s="48">
        <f t="shared" si="26"/>
        <v>13</v>
      </c>
      <c r="R62" s="48">
        <f t="shared" si="27"/>
        <v>156</v>
      </c>
      <c r="S62" s="48">
        <f t="shared" si="28"/>
        <v>29.25</v>
      </c>
      <c r="T62" s="56">
        <f t="shared" si="29"/>
        <v>212.29</v>
      </c>
      <c r="V62" s="61">
        <f t="shared" si="22"/>
        <v>16.329999999999998</v>
      </c>
      <c r="W62" s="60">
        <f t="shared" si="23"/>
        <v>36.536153846153844</v>
      </c>
      <c r="Y62" s="66">
        <f t="shared" si="11"/>
        <v>0.41185771517814707</v>
      </c>
    </row>
    <row r="63" spans="1:25" s="1" customFormat="1" ht="12.75">
      <c r="A63" s="1" t="s">
        <v>390</v>
      </c>
      <c r="B63" s="1" t="s">
        <v>391</v>
      </c>
      <c r="C63" s="1" t="s">
        <v>392</v>
      </c>
      <c r="D63" s="1" t="s">
        <v>14</v>
      </c>
      <c r="E63" s="1" t="s">
        <v>49</v>
      </c>
      <c r="F63" s="1" t="s">
        <v>85</v>
      </c>
      <c r="G63" s="1" t="s">
        <v>34</v>
      </c>
      <c r="H63" s="4">
        <v>31.57</v>
      </c>
      <c r="I63" s="4">
        <v>1</v>
      </c>
      <c r="J63" s="60">
        <f t="shared" si="19"/>
        <v>31.57</v>
      </c>
      <c r="K63" s="51">
        <f t="shared" si="20"/>
        <v>7.8925000000000001</v>
      </c>
      <c r="L63" s="51">
        <f t="shared" si="21"/>
        <v>23.677500000000002</v>
      </c>
      <c r="M63" s="52">
        <f t="shared" si="24"/>
        <v>3</v>
      </c>
      <c r="N63" s="53"/>
      <c r="O63" s="53"/>
      <c r="P63" s="48">
        <f t="shared" si="25"/>
        <v>0.54</v>
      </c>
      <c r="Q63" s="48">
        <f t="shared" si="26"/>
        <v>1</v>
      </c>
      <c r="R63" s="48">
        <f t="shared" si="27"/>
        <v>6</v>
      </c>
      <c r="S63" s="48">
        <f t="shared" si="28"/>
        <v>2.25</v>
      </c>
      <c r="T63" s="56">
        <f t="shared" si="29"/>
        <v>9.7899999999999991</v>
      </c>
      <c r="V63" s="61">
        <f t="shared" si="22"/>
        <v>9.7899999999999991</v>
      </c>
      <c r="W63" s="60">
        <f t="shared" si="23"/>
        <v>21.78</v>
      </c>
      <c r="Y63" s="66">
        <f t="shared" si="11"/>
        <v>0.41347270615563292</v>
      </c>
    </row>
    <row r="64" spans="1:25" s="1" customFormat="1" ht="12.75">
      <c r="A64" s="1" t="s">
        <v>396</v>
      </c>
      <c r="B64" s="1" t="s">
        <v>397</v>
      </c>
      <c r="C64" s="1" t="s">
        <v>398</v>
      </c>
      <c r="D64" s="1" t="s">
        <v>14</v>
      </c>
      <c r="E64" s="1" t="s">
        <v>162</v>
      </c>
      <c r="F64" s="1" t="s">
        <v>85</v>
      </c>
      <c r="G64" s="1" t="s">
        <v>67</v>
      </c>
      <c r="H64" s="4">
        <v>301.89</v>
      </c>
      <c r="I64" s="4">
        <v>7</v>
      </c>
      <c r="J64" s="60">
        <f t="shared" si="19"/>
        <v>43.127142857142857</v>
      </c>
      <c r="K64" s="51">
        <f t="shared" si="20"/>
        <v>75.472499999999997</v>
      </c>
      <c r="L64" s="51">
        <f t="shared" si="21"/>
        <v>226.41749999999999</v>
      </c>
      <c r="M64" s="52">
        <f t="shared" si="24"/>
        <v>21</v>
      </c>
      <c r="N64" s="53"/>
      <c r="O64" s="53"/>
      <c r="P64" s="48">
        <f t="shared" si="25"/>
        <v>3.78</v>
      </c>
      <c r="Q64" s="48">
        <f t="shared" si="26"/>
        <v>7</v>
      </c>
      <c r="R64" s="48">
        <f t="shared" si="27"/>
        <v>42</v>
      </c>
      <c r="S64" s="48">
        <f t="shared" si="28"/>
        <v>15.75</v>
      </c>
      <c r="T64" s="56">
        <f t="shared" si="29"/>
        <v>68.53</v>
      </c>
      <c r="V64" s="61">
        <f t="shared" si="22"/>
        <v>9.7900000000000009</v>
      </c>
      <c r="W64" s="60">
        <f t="shared" si="23"/>
        <v>33.337142857142858</v>
      </c>
      <c r="Y64" s="66">
        <f t="shared" si="11"/>
        <v>0.30267095078781459</v>
      </c>
    </row>
    <row r="65" spans="1:25" s="1" customFormat="1" ht="12.75">
      <c r="A65" s="1" t="s">
        <v>405</v>
      </c>
      <c r="B65" s="1" t="s">
        <v>406</v>
      </c>
      <c r="C65" s="1" t="s">
        <v>407</v>
      </c>
      <c r="D65" s="1" t="s">
        <v>14</v>
      </c>
      <c r="E65" s="1" t="s">
        <v>244</v>
      </c>
      <c r="F65" s="1" t="s">
        <v>104</v>
      </c>
      <c r="G65" s="1" t="s">
        <v>166</v>
      </c>
      <c r="H65" s="4">
        <v>-18.75</v>
      </c>
      <c r="I65" s="4">
        <v>0</v>
      </c>
      <c r="J65" s="60">
        <v>0</v>
      </c>
      <c r="K65" s="51">
        <f t="shared" si="20"/>
        <v>-4.6875</v>
      </c>
      <c r="L65" s="51">
        <f t="shared" si="21"/>
        <v>-14.0625</v>
      </c>
      <c r="M65" s="52">
        <f t="shared" si="24"/>
        <v>0</v>
      </c>
      <c r="N65" s="53"/>
      <c r="O65" s="53"/>
      <c r="P65" s="48">
        <f t="shared" si="25"/>
        <v>0</v>
      </c>
      <c r="Q65" s="48">
        <f t="shared" si="26"/>
        <v>0</v>
      </c>
      <c r="R65" s="48">
        <f t="shared" si="27"/>
        <v>0</v>
      </c>
      <c r="S65" s="48">
        <f t="shared" si="28"/>
        <v>0</v>
      </c>
      <c r="T65" s="56">
        <f t="shared" si="29"/>
        <v>0</v>
      </c>
      <c r="V65" s="61">
        <v>0</v>
      </c>
      <c r="W65" s="60">
        <f t="shared" si="23"/>
        <v>0</v>
      </c>
      <c r="Y65" s="66">
        <f t="shared" si="11"/>
        <v>0</v>
      </c>
    </row>
    <row r="66" spans="1:25" s="1" customFormat="1" ht="12.75">
      <c r="A66" s="1" t="s">
        <v>427</v>
      </c>
      <c r="B66" s="1" t="s">
        <v>428</v>
      </c>
      <c r="C66" s="1" t="s">
        <v>429</v>
      </c>
      <c r="D66" s="1" t="s">
        <v>14</v>
      </c>
      <c r="E66" s="1" t="s">
        <v>60</v>
      </c>
      <c r="F66" s="1" t="s">
        <v>104</v>
      </c>
      <c r="G66" s="1" t="s">
        <v>109</v>
      </c>
      <c r="H66" s="4">
        <v>11367.34</v>
      </c>
      <c r="I66" s="4">
        <v>268</v>
      </c>
      <c r="J66" s="60">
        <f t="shared" ref="J66:J72" si="30">+H66/I66</f>
        <v>42.415447761194031</v>
      </c>
      <c r="K66" s="51">
        <f t="shared" si="20"/>
        <v>2841.835</v>
      </c>
      <c r="L66" s="51">
        <f t="shared" si="21"/>
        <v>8525.505000000001</v>
      </c>
      <c r="M66" s="52">
        <f t="shared" si="24"/>
        <v>1340</v>
      </c>
      <c r="N66" s="53"/>
      <c r="O66" s="53"/>
      <c r="P66" s="48">
        <f t="shared" si="25"/>
        <v>241.2</v>
      </c>
      <c r="Q66" s="48">
        <f t="shared" si="26"/>
        <v>268</v>
      </c>
      <c r="R66" s="48">
        <f t="shared" si="27"/>
        <v>2680</v>
      </c>
      <c r="S66" s="48">
        <f t="shared" si="28"/>
        <v>603</v>
      </c>
      <c r="T66" s="56">
        <f t="shared" si="29"/>
        <v>3792.2</v>
      </c>
      <c r="V66" s="61">
        <f t="shared" ref="V66:V72" si="31">+T66/I66</f>
        <v>14.149999999999999</v>
      </c>
      <c r="W66" s="60">
        <f t="shared" si="23"/>
        <v>28.265447761194032</v>
      </c>
      <c r="Y66" s="66">
        <f t="shared" si="11"/>
        <v>0.44480649533370742</v>
      </c>
    </row>
    <row r="67" spans="1:25" s="1" customFormat="1" ht="12.75">
      <c r="A67" s="1" t="s">
        <v>458</v>
      </c>
      <c r="B67" s="1" t="s">
        <v>459</v>
      </c>
      <c r="C67" s="1" t="s">
        <v>460</v>
      </c>
      <c r="D67" s="1" t="s">
        <v>14</v>
      </c>
      <c r="E67" s="1" t="s">
        <v>182</v>
      </c>
      <c r="F67" s="1" t="s">
        <v>85</v>
      </c>
      <c r="G67" s="1" t="s">
        <v>166</v>
      </c>
      <c r="H67" s="4">
        <v>175.87</v>
      </c>
      <c r="I67" s="4">
        <v>3</v>
      </c>
      <c r="J67" s="60">
        <f t="shared" si="30"/>
        <v>58.623333333333335</v>
      </c>
      <c r="K67" s="51">
        <f t="shared" si="20"/>
        <v>43.967500000000001</v>
      </c>
      <c r="L67" s="51">
        <f t="shared" si="21"/>
        <v>131.9025</v>
      </c>
      <c r="M67" s="52">
        <f t="shared" si="24"/>
        <v>9</v>
      </c>
      <c r="N67" s="53"/>
      <c r="O67" s="53"/>
      <c r="P67" s="48">
        <f t="shared" si="25"/>
        <v>1.6199999999999999</v>
      </c>
      <c r="Q67" s="48">
        <f t="shared" si="26"/>
        <v>3</v>
      </c>
      <c r="R67" s="48">
        <f t="shared" si="27"/>
        <v>18</v>
      </c>
      <c r="S67" s="48">
        <f t="shared" si="28"/>
        <v>6.75</v>
      </c>
      <c r="T67" s="56">
        <f t="shared" si="29"/>
        <v>29.37</v>
      </c>
      <c r="V67" s="61">
        <f t="shared" si="31"/>
        <v>9.7900000000000009</v>
      </c>
      <c r="W67" s="60">
        <f t="shared" si="23"/>
        <v>48.833333333333336</v>
      </c>
      <c r="Y67" s="66">
        <f t="shared" si="11"/>
        <v>0.22266446807300846</v>
      </c>
    </row>
    <row r="68" spans="1:25" s="1" customFormat="1" ht="12.75">
      <c r="A68" s="1" t="s">
        <v>464</v>
      </c>
      <c r="B68" s="1" t="s">
        <v>465</v>
      </c>
      <c r="C68" s="1" t="s">
        <v>466</v>
      </c>
      <c r="D68" s="1" t="s">
        <v>14</v>
      </c>
      <c r="E68" s="1" t="s">
        <v>301</v>
      </c>
      <c r="F68" s="1" t="s">
        <v>149</v>
      </c>
      <c r="G68" s="1" t="s">
        <v>67</v>
      </c>
      <c r="H68" s="4">
        <v>109.99</v>
      </c>
      <c r="I68" s="4">
        <v>2</v>
      </c>
      <c r="J68" s="60">
        <f t="shared" si="30"/>
        <v>54.994999999999997</v>
      </c>
      <c r="K68" s="51">
        <f t="shared" si="20"/>
        <v>27.497499999999999</v>
      </c>
      <c r="L68" s="51">
        <f t="shared" ref="L68:L99" si="32">+H68-K68</f>
        <v>82.492499999999993</v>
      </c>
      <c r="M68" s="52">
        <f t="shared" si="24"/>
        <v>8</v>
      </c>
      <c r="N68" s="53"/>
      <c r="O68" s="53"/>
      <c r="P68" s="48">
        <f t="shared" si="25"/>
        <v>1.44</v>
      </c>
      <c r="Q68" s="48">
        <f t="shared" si="26"/>
        <v>2</v>
      </c>
      <c r="R68" s="48">
        <f t="shared" si="27"/>
        <v>16</v>
      </c>
      <c r="S68" s="48">
        <f t="shared" si="28"/>
        <v>4.5</v>
      </c>
      <c r="T68" s="56">
        <f t="shared" si="29"/>
        <v>23.94</v>
      </c>
      <c r="V68" s="61">
        <f t="shared" si="31"/>
        <v>11.97</v>
      </c>
      <c r="W68" s="60">
        <f t="shared" ref="W68:W99" si="33">+J68-V68</f>
        <v>43.024999999999999</v>
      </c>
      <c r="Y68" s="66">
        <f t="shared" si="11"/>
        <v>0.29020820074552234</v>
      </c>
    </row>
    <row r="69" spans="1:25" s="1" customFormat="1" ht="12.75">
      <c r="A69" s="1" t="s">
        <v>470</v>
      </c>
      <c r="B69" s="1" t="s">
        <v>471</v>
      </c>
      <c r="C69" s="1" t="s">
        <v>472</v>
      </c>
      <c r="D69" s="1" t="s">
        <v>14</v>
      </c>
      <c r="E69" s="1" t="s">
        <v>264</v>
      </c>
      <c r="F69" s="1" t="s">
        <v>85</v>
      </c>
      <c r="G69" s="1" t="s">
        <v>34</v>
      </c>
      <c r="H69" s="4">
        <v>47.99</v>
      </c>
      <c r="I69" s="4">
        <v>1</v>
      </c>
      <c r="J69" s="60">
        <f t="shared" si="30"/>
        <v>47.99</v>
      </c>
      <c r="K69" s="51">
        <f t="shared" si="20"/>
        <v>11.9975</v>
      </c>
      <c r="L69" s="51">
        <f t="shared" si="32"/>
        <v>35.9925</v>
      </c>
      <c r="M69" s="52">
        <f t="shared" si="24"/>
        <v>3</v>
      </c>
      <c r="N69" s="53"/>
      <c r="O69" s="53"/>
      <c r="P69" s="48">
        <f t="shared" si="25"/>
        <v>0.54</v>
      </c>
      <c r="Q69" s="48">
        <f t="shared" si="26"/>
        <v>1</v>
      </c>
      <c r="R69" s="48">
        <f t="shared" si="27"/>
        <v>6</v>
      </c>
      <c r="S69" s="48">
        <f t="shared" si="28"/>
        <v>2.25</v>
      </c>
      <c r="T69" s="56">
        <f t="shared" si="29"/>
        <v>9.7899999999999991</v>
      </c>
      <c r="V69" s="61">
        <f t="shared" si="31"/>
        <v>9.7899999999999991</v>
      </c>
      <c r="W69" s="60">
        <f t="shared" si="33"/>
        <v>38.200000000000003</v>
      </c>
      <c r="Y69" s="66">
        <f t="shared" ref="Y69:Y74" si="34">+T69/L69</f>
        <v>0.27200111134264082</v>
      </c>
    </row>
    <row r="70" spans="1:25" s="1" customFormat="1" ht="12.75">
      <c r="A70" s="1" t="s">
        <v>476</v>
      </c>
      <c r="B70" s="1" t="s">
        <v>477</v>
      </c>
      <c r="C70" s="1" t="s">
        <v>478</v>
      </c>
      <c r="D70" s="1" t="s">
        <v>14</v>
      </c>
      <c r="E70" s="1" t="s">
        <v>301</v>
      </c>
      <c r="F70" s="1" t="s">
        <v>309</v>
      </c>
      <c r="G70" s="1" t="s">
        <v>17</v>
      </c>
      <c r="H70" s="4">
        <v>80</v>
      </c>
      <c r="I70" s="4">
        <v>2</v>
      </c>
      <c r="J70" s="60">
        <f t="shared" si="30"/>
        <v>40</v>
      </c>
      <c r="K70" s="51">
        <f t="shared" si="20"/>
        <v>20</v>
      </c>
      <c r="L70" s="51">
        <f t="shared" si="32"/>
        <v>60</v>
      </c>
      <c r="M70" s="52">
        <f t="shared" si="24"/>
        <v>6</v>
      </c>
      <c r="N70" s="53"/>
      <c r="O70" s="53"/>
      <c r="P70" s="48">
        <f t="shared" si="25"/>
        <v>1.08</v>
      </c>
      <c r="Q70" s="48">
        <f t="shared" si="26"/>
        <v>2</v>
      </c>
      <c r="R70" s="48">
        <f t="shared" si="27"/>
        <v>10</v>
      </c>
      <c r="S70" s="48">
        <f t="shared" si="28"/>
        <v>4.5</v>
      </c>
      <c r="T70" s="56">
        <f t="shared" si="29"/>
        <v>17.579999999999998</v>
      </c>
      <c r="V70" s="61">
        <f t="shared" si="31"/>
        <v>8.7899999999999991</v>
      </c>
      <c r="W70" s="60">
        <f t="shared" si="33"/>
        <v>31.21</v>
      </c>
      <c r="Y70" s="66">
        <f t="shared" si="34"/>
        <v>0.29299999999999998</v>
      </c>
    </row>
    <row r="71" spans="1:25" s="1" customFormat="1" ht="12.75">
      <c r="A71" s="1" t="s">
        <v>485</v>
      </c>
      <c r="B71" s="1" t="s">
        <v>486</v>
      </c>
      <c r="C71" s="1" t="s">
        <v>487</v>
      </c>
      <c r="D71" s="1" t="s">
        <v>14</v>
      </c>
      <c r="E71" s="1" t="s">
        <v>205</v>
      </c>
      <c r="F71" s="1" t="s">
        <v>201</v>
      </c>
      <c r="G71" s="1" t="s">
        <v>45</v>
      </c>
      <c r="H71" s="4">
        <v>37.14</v>
      </c>
      <c r="I71" s="4">
        <v>1</v>
      </c>
      <c r="J71" s="60">
        <f t="shared" si="30"/>
        <v>37.14</v>
      </c>
      <c r="K71" s="51">
        <f t="shared" si="20"/>
        <v>9.2850000000000001</v>
      </c>
      <c r="L71" s="51">
        <f t="shared" si="32"/>
        <v>27.855</v>
      </c>
      <c r="M71" s="52">
        <f t="shared" si="24"/>
        <v>6</v>
      </c>
      <c r="N71" s="53"/>
      <c r="O71" s="53"/>
      <c r="P71" s="48">
        <f t="shared" si="25"/>
        <v>1.08</v>
      </c>
      <c r="Q71" s="48">
        <f t="shared" si="26"/>
        <v>1</v>
      </c>
      <c r="R71" s="48">
        <f t="shared" si="27"/>
        <v>11</v>
      </c>
      <c r="S71" s="48">
        <f t="shared" si="28"/>
        <v>2.25</v>
      </c>
      <c r="T71" s="56">
        <f t="shared" si="29"/>
        <v>15.33</v>
      </c>
      <c r="V71" s="61">
        <f t="shared" si="31"/>
        <v>15.33</v>
      </c>
      <c r="W71" s="60">
        <f t="shared" si="33"/>
        <v>21.810000000000002</v>
      </c>
      <c r="Y71" s="66">
        <f t="shared" si="34"/>
        <v>0.55035002692514812</v>
      </c>
    </row>
    <row r="72" spans="1:25" s="1" customFormat="1" ht="12.75">
      <c r="A72" s="1" t="s">
        <v>329</v>
      </c>
      <c r="B72" s="1" t="s">
        <v>330</v>
      </c>
      <c r="C72" s="1" t="s">
        <v>331</v>
      </c>
      <c r="D72" s="1" t="s">
        <v>332</v>
      </c>
      <c r="E72" s="1" t="s">
        <v>100</v>
      </c>
      <c r="F72" s="1" t="s">
        <v>16</v>
      </c>
      <c r="G72" s="1" t="s">
        <v>109</v>
      </c>
      <c r="H72" s="4">
        <v>67.989999999999995</v>
      </c>
      <c r="I72" s="4">
        <v>1</v>
      </c>
      <c r="J72" s="60">
        <f t="shared" si="30"/>
        <v>67.989999999999995</v>
      </c>
      <c r="K72" s="51">
        <f t="shared" si="20"/>
        <v>16.997499999999999</v>
      </c>
      <c r="L72" s="51">
        <f t="shared" si="32"/>
        <v>50.992499999999993</v>
      </c>
      <c r="M72" s="52">
        <f t="shared" si="24"/>
        <v>2</v>
      </c>
      <c r="N72" s="53"/>
      <c r="O72" s="53"/>
      <c r="P72" s="48">
        <f t="shared" si="25"/>
        <v>0.36</v>
      </c>
      <c r="Q72" s="48">
        <f t="shared" si="26"/>
        <v>1</v>
      </c>
      <c r="R72" s="48">
        <f t="shared" si="27"/>
        <v>3</v>
      </c>
      <c r="S72" s="48">
        <f>+I72*2.3</f>
        <v>2.2999999999999998</v>
      </c>
      <c r="T72" s="56">
        <f t="shared" si="29"/>
        <v>6.66</v>
      </c>
      <c r="U72" s="54"/>
      <c r="V72" s="61">
        <f t="shared" si="31"/>
        <v>6.66</v>
      </c>
      <c r="W72" s="60">
        <f t="shared" si="33"/>
        <v>61.33</v>
      </c>
      <c r="Y72" s="66">
        <f t="shared" si="34"/>
        <v>0.13060744227092222</v>
      </c>
    </row>
    <row r="73" spans="1:25" s="1" customFormat="1" ht="12.75">
      <c r="J73" s="61"/>
      <c r="T73" s="55"/>
      <c r="V73" s="61"/>
      <c r="W73" s="61"/>
      <c r="Y73" s="66"/>
    </row>
    <row r="74" spans="1:25" s="1" customFormat="1" ht="13.5" thickBot="1">
      <c r="A74" s="5" t="s">
        <v>501</v>
      </c>
      <c r="B74" s="5"/>
      <c r="C74" s="5"/>
      <c r="D74" s="5"/>
      <c r="E74" s="5"/>
      <c r="F74" s="5"/>
      <c r="G74" s="5"/>
      <c r="H74" s="6">
        <f>SUM(H4:H73)</f>
        <v>53069.710000000006</v>
      </c>
      <c r="I74" s="6">
        <f t="shared" ref="I74:U74" si="35">SUM(I4:I73)</f>
        <v>2398</v>
      </c>
      <c r="J74" s="62"/>
      <c r="K74" s="6">
        <f t="shared" si="35"/>
        <v>13267.427500000002</v>
      </c>
      <c r="L74" s="6">
        <f t="shared" si="35"/>
        <v>39802.282500000001</v>
      </c>
      <c r="M74" s="6"/>
      <c r="N74" s="6"/>
      <c r="O74" s="6"/>
      <c r="P74" s="6">
        <f t="shared" si="35"/>
        <v>1872.3600000000001</v>
      </c>
      <c r="Q74" s="6">
        <f t="shared" si="35"/>
        <v>2351</v>
      </c>
      <c r="R74" s="6">
        <f t="shared" si="35"/>
        <v>20668</v>
      </c>
      <c r="S74" s="6">
        <f t="shared" si="35"/>
        <v>5291.8</v>
      </c>
      <c r="T74" s="6">
        <f t="shared" si="35"/>
        <v>31033.860000000004</v>
      </c>
      <c r="U74" s="6">
        <f t="shared" si="35"/>
        <v>0</v>
      </c>
      <c r="V74" s="61"/>
      <c r="W74" s="61"/>
      <c r="Y74" s="66">
        <f t="shared" si="34"/>
        <v>0.77970051089406756</v>
      </c>
    </row>
    <row r="75" spans="1:25" s="1" customFormat="1" ht="12.75">
      <c r="J75" s="61"/>
      <c r="T75" s="55"/>
      <c r="V75" s="61"/>
      <c r="W75" s="61"/>
    </row>
  </sheetData>
  <sortState ref="A4:W137">
    <sortCondition ref="D4:D137"/>
  </sortState>
  <pageMargins left="0.75" right="0.75" top="1" bottom="1" header="0.5" footer="0.5"/>
  <pageSetup scale="30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W71"/>
  <sheetViews>
    <sheetView tabSelected="1" workbookViewId="0">
      <pane xSplit="4" ySplit="3" topLeftCell="E28" activePane="bottomRight" state="frozen"/>
      <selection pane="topRight" activeCell="E1" sqref="E1"/>
      <selection pane="bottomLeft" activeCell="A4" sqref="A4"/>
      <selection pane="bottomRight" activeCell="D51" sqref="D51"/>
    </sheetView>
  </sheetViews>
  <sheetFormatPr defaultRowHeight="15"/>
  <cols>
    <col min="1" max="1" width="45.7109375" bestFit="1" customWidth="1"/>
    <col min="2" max="2" width="9.5703125" bestFit="1" customWidth="1"/>
    <col min="3" max="3" width="17.140625" bestFit="1" customWidth="1"/>
    <col min="4" max="4" width="22.85546875" bestFit="1" customWidth="1"/>
    <col min="5" max="5" width="8.42578125" customWidth="1"/>
    <col min="6" max="6" width="6.28515625" customWidth="1"/>
    <col min="7" max="7" width="6.7109375" customWidth="1"/>
    <col min="8" max="8" width="15.28515625" bestFit="1" customWidth="1"/>
    <col min="9" max="9" width="9.5703125" bestFit="1" customWidth="1"/>
    <col min="10" max="10" width="9.5703125" style="63" customWidth="1"/>
    <col min="11" max="11" width="16.42578125" bestFit="1" customWidth="1"/>
    <col min="12" max="12" width="18.7109375" bestFit="1" customWidth="1"/>
    <col min="16" max="17" width="10.140625" bestFit="1" customWidth="1"/>
    <col min="18" max="19" width="11.85546875" bestFit="1" customWidth="1"/>
    <col min="20" max="20" width="16.140625" style="47" bestFit="1" customWidth="1"/>
    <col min="22" max="23" width="9.140625" style="63"/>
  </cols>
  <sheetData>
    <row r="1" spans="1:23" s="1" customFormat="1" ht="12.75">
      <c r="A1" s="2" t="s">
        <v>0</v>
      </c>
      <c r="B1" s="2"/>
      <c r="C1" s="2"/>
      <c r="D1" s="2"/>
      <c r="E1" s="2"/>
      <c r="F1" s="2"/>
      <c r="G1" s="2"/>
      <c r="H1" s="2" t="s">
        <v>1</v>
      </c>
      <c r="I1" s="2"/>
      <c r="J1" s="58"/>
      <c r="T1" s="55"/>
      <c r="V1" s="61"/>
      <c r="W1" s="61"/>
    </row>
    <row r="2" spans="1:23" s="1" customFormat="1" ht="12.75">
      <c r="A2" s="2"/>
      <c r="B2" s="2"/>
      <c r="C2" s="2"/>
      <c r="D2" s="2"/>
      <c r="E2" s="2"/>
      <c r="F2" s="2"/>
      <c r="G2" s="2"/>
      <c r="H2" s="2"/>
      <c r="I2" s="2"/>
      <c r="J2" s="58"/>
      <c r="T2" s="55"/>
      <c r="V2" s="61"/>
      <c r="W2" s="61"/>
    </row>
    <row r="3" spans="1:23" s="1" customFormat="1" ht="12.7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9" t="s">
        <v>538</v>
      </c>
      <c r="K3" s="48" t="s">
        <v>526</v>
      </c>
      <c r="L3" s="48" t="s">
        <v>527</v>
      </c>
      <c r="M3" s="49" t="s">
        <v>528</v>
      </c>
      <c r="N3" s="50" t="s">
        <v>529</v>
      </c>
      <c r="O3" s="50" t="s">
        <v>530</v>
      </c>
      <c r="P3" s="50" t="s">
        <v>531</v>
      </c>
      <c r="Q3" s="50" t="s">
        <v>532</v>
      </c>
      <c r="R3" s="50" t="s">
        <v>533</v>
      </c>
      <c r="S3" s="50" t="s">
        <v>534</v>
      </c>
      <c r="T3" s="56" t="s">
        <v>535</v>
      </c>
      <c r="U3" s="48" t="s">
        <v>536</v>
      </c>
      <c r="V3" s="64" t="s">
        <v>539</v>
      </c>
      <c r="W3" s="64" t="s">
        <v>540</v>
      </c>
    </row>
    <row r="4" spans="1:23" s="1" customFormat="1" ht="12.75">
      <c r="A4" s="1" t="s">
        <v>50</v>
      </c>
      <c r="B4" s="1" t="s">
        <v>51</v>
      </c>
      <c r="C4" s="1" t="s">
        <v>52</v>
      </c>
      <c r="D4" s="1" t="s">
        <v>53</v>
      </c>
      <c r="E4" s="1" t="s">
        <v>54</v>
      </c>
      <c r="F4" s="1" t="s">
        <v>23</v>
      </c>
      <c r="G4" s="1" t="s">
        <v>55</v>
      </c>
      <c r="H4" s="4">
        <v>190.74</v>
      </c>
      <c r="I4" s="4">
        <v>6</v>
      </c>
      <c r="J4" s="60">
        <f t="shared" ref="J4:J35" si="0">+H4/I4</f>
        <v>31.790000000000003</v>
      </c>
      <c r="K4" s="51">
        <f t="shared" ref="K4:K35" si="1">+H4*0.15</f>
        <v>28.611000000000001</v>
      </c>
      <c r="L4" s="51">
        <f t="shared" ref="L4:L35" si="2">+H4-K4</f>
        <v>162.12900000000002</v>
      </c>
      <c r="T4" s="55"/>
      <c r="V4" s="61"/>
      <c r="W4" s="61"/>
    </row>
    <row r="5" spans="1:23" s="1" customFormat="1" ht="12.75">
      <c r="A5" s="1" t="s">
        <v>179</v>
      </c>
      <c r="B5" s="1" t="s">
        <v>180</v>
      </c>
      <c r="C5" s="1" t="s">
        <v>181</v>
      </c>
      <c r="D5" s="1" t="s">
        <v>53</v>
      </c>
      <c r="E5" s="1" t="s">
        <v>182</v>
      </c>
      <c r="F5" s="1" t="s">
        <v>23</v>
      </c>
      <c r="G5" s="1" t="s">
        <v>34</v>
      </c>
      <c r="H5" s="4">
        <v>60.58</v>
      </c>
      <c r="I5" s="4">
        <v>2</v>
      </c>
      <c r="J5" s="60">
        <f t="shared" si="0"/>
        <v>30.29</v>
      </c>
      <c r="K5" s="51">
        <f t="shared" si="1"/>
        <v>9.0869999999999997</v>
      </c>
      <c r="L5" s="51">
        <f t="shared" si="2"/>
        <v>51.492999999999995</v>
      </c>
      <c r="T5" s="55"/>
      <c r="V5" s="61"/>
      <c r="W5" s="61"/>
    </row>
    <row r="6" spans="1:23" s="1" customFormat="1" ht="12.75">
      <c r="A6" s="1" t="s">
        <v>183</v>
      </c>
      <c r="B6" s="1" t="s">
        <v>184</v>
      </c>
      <c r="C6" s="1" t="s">
        <v>185</v>
      </c>
      <c r="D6" s="1" t="s">
        <v>53</v>
      </c>
      <c r="E6" s="1" t="s">
        <v>117</v>
      </c>
      <c r="F6" s="1" t="s">
        <v>23</v>
      </c>
      <c r="G6" s="1" t="s">
        <v>55</v>
      </c>
      <c r="H6" s="4">
        <v>23.84</v>
      </c>
      <c r="I6" s="4">
        <v>1</v>
      </c>
      <c r="J6" s="60">
        <f t="shared" si="0"/>
        <v>23.84</v>
      </c>
      <c r="K6" s="51">
        <f t="shared" si="1"/>
        <v>3.5760000000000001</v>
      </c>
      <c r="L6" s="51">
        <f t="shared" si="2"/>
        <v>20.263999999999999</v>
      </c>
      <c r="T6" s="55"/>
      <c r="V6" s="61"/>
      <c r="W6" s="61"/>
    </row>
    <row r="7" spans="1:23" s="1" customFormat="1" ht="12.75">
      <c r="A7" s="1" t="s">
        <v>202</v>
      </c>
      <c r="B7" s="1" t="s">
        <v>203</v>
      </c>
      <c r="C7" s="1" t="s">
        <v>204</v>
      </c>
      <c r="D7" s="1" t="s">
        <v>53</v>
      </c>
      <c r="E7" s="1" t="s">
        <v>205</v>
      </c>
      <c r="F7" s="1" t="s">
        <v>23</v>
      </c>
      <c r="G7" s="1" t="s">
        <v>24</v>
      </c>
      <c r="H7" s="4">
        <v>21.99</v>
      </c>
      <c r="I7" s="4">
        <v>1</v>
      </c>
      <c r="J7" s="60">
        <f t="shared" si="0"/>
        <v>21.99</v>
      </c>
      <c r="K7" s="51">
        <f t="shared" si="1"/>
        <v>3.2984999999999998</v>
      </c>
      <c r="L7" s="51">
        <f t="shared" si="2"/>
        <v>18.691499999999998</v>
      </c>
      <c r="T7" s="55"/>
      <c r="V7" s="61"/>
      <c r="W7" s="61"/>
    </row>
    <row r="8" spans="1:23" s="1" customFormat="1" ht="12.75">
      <c r="A8" s="1" t="s">
        <v>238</v>
      </c>
      <c r="B8" s="1" t="s">
        <v>239</v>
      </c>
      <c r="C8" s="1" t="s">
        <v>240</v>
      </c>
      <c r="D8" s="1" t="s">
        <v>53</v>
      </c>
      <c r="E8" s="1" t="s">
        <v>182</v>
      </c>
      <c r="F8" s="1" t="s">
        <v>23</v>
      </c>
      <c r="G8" s="1" t="s">
        <v>34</v>
      </c>
      <c r="H8" s="4">
        <v>64.78</v>
      </c>
      <c r="I8" s="4">
        <v>2</v>
      </c>
      <c r="J8" s="60">
        <f t="shared" si="0"/>
        <v>32.39</v>
      </c>
      <c r="K8" s="51">
        <f t="shared" si="1"/>
        <v>9.7170000000000005</v>
      </c>
      <c r="L8" s="51">
        <f t="shared" si="2"/>
        <v>55.063000000000002</v>
      </c>
      <c r="T8" s="55"/>
      <c r="V8" s="61"/>
      <c r="W8" s="61"/>
    </row>
    <row r="9" spans="1:23" s="1" customFormat="1" ht="12.75">
      <c r="A9" s="1" t="s">
        <v>255</v>
      </c>
      <c r="B9" s="1" t="s">
        <v>256</v>
      </c>
      <c r="C9" s="1" t="s">
        <v>257</v>
      </c>
      <c r="D9" s="1" t="s">
        <v>53</v>
      </c>
      <c r="E9" s="1" t="s">
        <v>66</v>
      </c>
      <c r="F9" s="1" t="s">
        <v>23</v>
      </c>
      <c r="G9" s="1" t="s">
        <v>17</v>
      </c>
      <c r="H9" s="4">
        <v>87.42</v>
      </c>
      <c r="I9" s="4">
        <v>3</v>
      </c>
      <c r="J9" s="60">
        <f t="shared" si="0"/>
        <v>29.14</v>
      </c>
      <c r="K9" s="51">
        <f t="shared" si="1"/>
        <v>13.113</v>
      </c>
      <c r="L9" s="51">
        <f t="shared" si="2"/>
        <v>74.307000000000002</v>
      </c>
      <c r="T9" s="55"/>
      <c r="V9" s="61"/>
      <c r="W9" s="61"/>
    </row>
    <row r="10" spans="1:23" s="1" customFormat="1" ht="12.75">
      <c r="A10" s="1" t="s">
        <v>271</v>
      </c>
      <c r="B10" s="1" t="s">
        <v>272</v>
      </c>
      <c r="C10" s="1" t="s">
        <v>273</v>
      </c>
      <c r="D10" s="1" t="s">
        <v>53</v>
      </c>
      <c r="E10" s="1" t="s">
        <v>274</v>
      </c>
      <c r="F10" s="1" t="s">
        <v>23</v>
      </c>
      <c r="G10" s="1" t="s">
        <v>24</v>
      </c>
      <c r="H10" s="4">
        <v>275.47000000000003</v>
      </c>
      <c r="I10" s="4">
        <v>13</v>
      </c>
      <c r="J10" s="60">
        <f t="shared" si="0"/>
        <v>21.19</v>
      </c>
      <c r="K10" s="51">
        <f t="shared" si="1"/>
        <v>41.320500000000003</v>
      </c>
      <c r="L10" s="51">
        <f t="shared" si="2"/>
        <v>234.14950000000002</v>
      </c>
      <c r="T10" s="55"/>
      <c r="V10" s="61"/>
      <c r="W10" s="61"/>
    </row>
    <row r="11" spans="1:23" s="1" customFormat="1" ht="12.75">
      <c r="A11" s="1" t="s">
        <v>282</v>
      </c>
      <c r="B11" s="1" t="s">
        <v>283</v>
      </c>
      <c r="C11" s="1" t="s">
        <v>284</v>
      </c>
      <c r="D11" s="1" t="s">
        <v>53</v>
      </c>
      <c r="E11" s="1" t="s">
        <v>285</v>
      </c>
      <c r="F11" s="1" t="s">
        <v>23</v>
      </c>
      <c r="G11" s="1" t="s">
        <v>29</v>
      </c>
      <c r="H11" s="4">
        <v>52.98</v>
      </c>
      <c r="I11" s="4">
        <v>2</v>
      </c>
      <c r="J11" s="60">
        <f t="shared" si="0"/>
        <v>26.49</v>
      </c>
      <c r="K11" s="51">
        <f t="shared" si="1"/>
        <v>7.9469999999999992</v>
      </c>
      <c r="L11" s="51">
        <f t="shared" si="2"/>
        <v>45.033000000000001</v>
      </c>
      <c r="T11" s="55"/>
      <c r="V11" s="61"/>
      <c r="W11" s="61"/>
    </row>
    <row r="12" spans="1:23" s="1" customFormat="1" ht="12.75">
      <c r="A12" s="1" t="s">
        <v>302</v>
      </c>
      <c r="B12" s="1" t="s">
        <v>303</v>
      </c>
      <c r="C12" s="1" t="s">
        <v>304</v>
      </c>
      <c r="D12" s="1" t="s">
        <v>53</v>
      </c>
      <c r="E12" s="1" t="s">
        <v>205</v>
      </c>
      <c r="F12" s="1" t="s">
        <v>23</v>
      </c>
      <c r="G12" s="1" t="s">
        <v>24</v>
      </c>
      <c r="H12" s="4">
        <v>21.19</v>
      </c>
      <c r="I12" s="4">
        <v>1</v>
      </c>
      <c r="J12" s="60">
        <f t="shared" si="0"/>
        <v>21.19</v>
      </c>
      <c r="K12" s="51">
        <f t="shared" si="1"/>
        <v>3.1785000000000001</v>
      </c>
      <c r="L12" s="51">
        <f t="shared" si="2"/>
        <v>18.011500000000002</v>
      </c>
      <c r="T12" s="55"/>
      <c r="V12" s="61"/>
      <c r="W12" s="61"/>
    </row>
    <row r="13" spans="1:23" s="1" customFormat="1" ht="12.75">
      <c r="A13" s="1" t="s">
        <v>342</v>
      </c>
      <c r="B13" s="1" t="s">
        <v>343</v>
      </c>
      <c r="C13" s="1" t="s">
        <v>344</v>
      </c>
      <c r="D13" s="1" t="s">
        <v>53</v>
      </c>
      <c r="E13" s="1" t="s">
        <v>205</v>
      </c>
      <c r="F13" s="1" t="s">
        <v>23</v>
      </c>
      <c r="G13" s="1" t="s">
        <v>55</v>
      </c>
      <c r="H13" s="4">
        <v>48.58</v>
      </c>
      <c r="I13" s="4">
        <v>2</v>
      </c>
      <c r="J13" s="60">
        <f t="shared" si="0"/>
        <v>24.29</v>
      </c>
      <c r="K13" s="51">
        <f t="shared" si="1"/>
        <v>7.286999999999999</v>
      </c>
      <c r="L13" s="51">
        <f t="shared" si="2"/>
        <v>41.292999999999999</v>
      </c>
      <c r="T13" s="55"/>
      <c r="V13" s="61"/>
      <c r="W13" s="61"/>
    </row>
    <row r="14" spans="1:23" s="1" customFormat="1" ht="12.75">
      <c r="A14" s="1" t="s">
        <v>381</v>
      </c>
      <c r="B14" s="1" t="s">
        <v>382</v>
      </c>
      <c r="C14" s="1" t="s">
        <v>383</v>
      </c>
      <c r="D14" s="1" t="s">
        <v>53</v>
      </c>
      <c r="E14" s="1" t="s">
        <v>132</v>
      </c>
      <c r="F14" s="1" t="s">
        <v>23</v>
      </c>
      <c r="G14" s="1" t="s">
        <v>34</v>
      </c>
      <c r="H14" s="4">
        <v>127.16</v>
      </c>
      <c r="I14" s="4">
        <v>4</v>
      </c>
      <c r="J14" s="60">
        <f t="shared" si="0"/>
        <v>31.79</v>
      </c>
      <c r="K14" s="51">
        <f t="shared" si="1"/>
        <v>19.073999999999998</v>
      </c>
      <c r="L14" s="51">
        <f t="shared" si="2"/>
        <v>108.086</v>
      </c>
      <c r="T14" s="55"/>
      <c r="V14" s="61"/>
      <c r="W14" s="61"/>
    </row>
    <row r="15" spans="1:23" s="1" customFormat="1" ht="12.75">
      <c r="A15" s="1" t="s">
        <v>433</v>
      </c>
      <c r="B15" s="1" t="s">
        <v>434</v>
      </c>
      <c r="C15" s="1" t="s">
        <v>435</v>
      </c>
      <c r="D15" s="1" t="s">
        <v>53</v>
      </c>
      <c r="E15" s="1" t="s">
        <v>301</v>
      </c>
      <c r="F15" s="1" t="s">
        <v>23</v>
      </c>
      <c r="G15" s="1" t="s">
        <v>24</v>
      </c>
      <c r="H15" s="4">
        <v>19.190000000000001</v>
      </c>
      <c r="I15" s="4">
        <v>1</v>
      </c>
      <c r="J15" s="60">
        <f t="shared" si="0"/>
        <v>19.190000000000001</v>
      </c>
      <c r="K15" s="51">
        <f t="shared" si="1"/>
        <v>2.8785000000000003</v>
      </c>
      <c r="L15" s="51">
        <f t="shared" si="2"/>
        <v>16.311500000000002</v>
      </c>
      <c r="T15" s="55"/>
      <c r="V15" s="61"/>
      <c r="W15" s="61"/>
    </row>
    <row r="16" spans="1:23" s="1" customFormat="1" ht="12.75">
      <c r="A16" s="1" t="s">
        <v>488</v>
      </c>
      <c r="B16" s="1" t="s">
        <v>489</v>
      </c>
      <c r="C16" s="1" t="s">
        <v>490</v>
      </c>
      <c r="D16" s="1" t="s">
        <v>53</v>
      </c>
      <c r="E16" s="1" t="s">
        <v>451</v>
      </c>
      <c r="F16" s="1" t="s">
        <v>23</v>
      </c>
      <c r="G16" s="1" t="s">
        <v>41</v>
      </c>
      <c r="H16" s="4">
        <v>158.9</v>
      </c>
      <c r="I16" s="4">
        <v>10</v>
      </c>
      <c r="J16" s="60">
        <f t="shared" si="0"/>
        <v>15.89</v>
      </c>
      <c r="K16" s="51">
        <f t="shared" si="1"/>
        <v>23.835000000000001</v>
      </c>
      <c r="L16" s="51">
        <f t="shared" si="2"/>
        <v>135.065</v>
      </c>
      <c r="T16" s="55"/>
      <c r="V16" s="61"/>
      <c r="W16" s="61"/>
    </row>
    <row r="17" spans="1:23" s="1" customFormat="1" ht="12.75">
      <c r="A17" s="1" t="s">
        <v>495</v>
      </c>
      <c r="B17" s="1" t="s">
        <v>496</v>
      </c>
      <c r="C17" s="1" t="s">
        <v>497</v>
      </c>
      <c r="D17" s="1" t="s">
        <v>53</v>
      </c>
      <c r="E17" s="1" t="s">
        <v>54</v>
      </c>
      <c r="F17" s="1" t="s">
        <v>23</v>
      </c>
      <c r="G17" s="1" t="s">
        <v>24</v>
      </c>
      <c r="H17" s="4">
        <v>84.76</v>
      </c>
      <c r="I17" s="4">
        <v>4</v>
      </c>
      <c r="J17" s="60">
        <f t="shared" si="0"/>
        <v>21.19</v>
      </c>
      <c r="K17" s="51">
        <f t="shared" si="1"/>
        <v>12.714</v>
      </c>
      <c r="L17" s="51">
        <f t="shared" si="2"/>
        <v>72.046000000000006</v>
      </c>
      <c r="T17" s="55"/>
      <c r="V17" s="61"/>
      <c r="W17" s="61"/>
    </row>
    <row r="18" spans="1:23" s="1" customFormat="1" ht="12.75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22</v>
      </c>
      <c r="F18" s="1" t="s">
        <v>23</v>
      </c>
      <c r="G18" s="1" t="s">
        <v>24</v>
      </c>
      <c r="H18" s="4">
        <v>1798.77</v>
      </c>
      <c r="I18" s="4">
        <v>85</v>
      </c>
      <c r="J18" s="60">
        <f t="shared" si="0"/>
        <v>21.161999999999999</v>
      </c>
      <c r="K18" s="51">
        <f t="shared" si="1"/>
        <v>269.81549999999999</v>
      </c>
      <c r="L18" s="51">
        <f t="shared" si="2"/>
        <v>1528.9545000000001</v>
      </c>
      <c r="T18" s="55"/>
      <c r="V18" s="61"/>
      <c r="W18" s="61"/>
    </row>
    <row r="19" spans="1:23" s="1" customFormat="1" ht="12.75">
      <c r="A19" s="1" t="s">
        <v>25</v>
      </c>
      <c r="B19" s="1" t="s">
        <v>26</v>
      </c>
      <c r="C19" s="1" t="s">
        <v>27</v>
      </c>
      <c r="D19" s="1" t="s">
        <v>21</v>
      </c>
      <c r="E19" s="1" t="s">
        <v>28</v>
      </c>
      <c r="F19" s="1" t="s">
        <v>23</v>
      </c>
      <c r="G19" s="1" t="s">
        <v>29</v>
      </c>
      <c r="H19" s="4">
        <v>211.92</v>
      </c>
      <c r="I19" s="4">
        <v>8</v>
      </c>
      <c r="J19" s="60">
        <f t="shared" si="0"/>
        <v>26.49</v>
      </c>
      <c r="K19" s="51">
        <f t="shared" si="1"/>
        <v>31.787999999999997</v>
      </c>
      <c r="L19" s="51">
        <f t="shared" si="2"/>
        <v>180.13200000000001</v>
      </c>
      <c r="T19" s="55"/>
      <c r="V19" s="61"/>
      <c r="W19" s="61"/>
    </row>
    <row r="20" spans="1:23" s="1" customFormat="1" ht="12.75">
      <c r="A20" s="1" t="s">
        <v>30</v>
      </c>
      <c r="B20" s="1" t="s">
        <v>31</v>
      </c>
      <c r="C20" s="1" t="s">
        <v>32</v>
      </c>
      <c r="D20" s="1" t="s">
        <v>21</v>
      </c>
      <c r="E20" s="1" t="s">
        <v>33</v>
      </c>
      <c r="F20" s="1" t="s">
        <v>23</v>
      </c>
      <c r="G20" s="1" t="s">
        <v>34</v>
      </c>
      <c r="H20" s="4">
        <v>31.79</v>
      </c>
      <c r="I20" s="4">
        <v>1</v>
      </c>
      <c r="J20" s="60">
        <f t="shared" si="0"/>
        <v>31.79</v>
      </c>
      <c r="K20" s="51">
        <f t="shared" si="1"/>
        <v>4.7684999999999995</v>
      </c>
      <c r="L20" s="51">
        <f t="shared" si="2"/>
        <v>27.0215</v>
      </c>
      <c r="T20" s="55"/>
      <c r="V20" s="61"/>
      <c r="W20" s="61"/>
    </row>
    <row r="21" spans="1:23" s="1" customFormat="1" ht="12.75">
      <c r="A21" s="1" t="s">
        <v>46</v>
      </c>
      <c r="B21" s="1" t="s">
        <v>47</v>
      </c>
      <c r="C21" s="1" t="s">
        <v>48</v>
      </c>
      <c r="D21" s="1" t="s">
        <v>21</v>
      </c>
      <c r="E21" s="1" t="s">
        <v>49</v>
      </c>
      <c r="F21" s="1" t="s">
        <v>23</v>
      </c>
      <c r="G21" s="1" t="s">
        <v>29</v>
      </c>
      <c r="H21" s="4">
        <v>26.49</v>
      </c>
      <c r="I21" s="4">
        <v>1</v>
      </c>
      <c r="J21" s="60">
        <f t="shared" si="0"/>
        <v>26.49</v>
      </c>
      <c r="K21" s="51">
        <f t="shared" si="1"/>
        <v>3.9734999999999996</v>
      </c>
      <c r="L21" s="51">
        <f t="shared" si="2"/>
        <v>22.516500000000001</v>
      </c>
      <c r="T21" s="55"/>
      <c r="V21" s="61"/>
      <c r="W21" s="61"/>
    </row>
    <row r="22" spans="1:23" s="1" customFormat="1" ht="12.75">
      <c r="A22" s="1" t="s">
        <v>63</v>
      </c>
      <c r="B22" s="1" t="s">
        <v>64</v>
      </c>
      <c r="C22" s="1" t="s">
        <v>65</v>
      </c>
      <c r="D22" s="1" t="s">
        <v>21</v>
      </c>
      <c r="E22" s="1" t="s">
        <v>66</v>
      </c>
      <c r="F22" s="1" t="s">
        <v>23</v>
      </c>
      <c r="G22" s="1" t="s">
        <v>67</v>
      </c>
      <c r="H22" s="4">
        <v>331.72</v>
      </c>
      <c r="I22" s="4">
        <v>9</v>
      </c>
      <c r="J22" s="60">
        <f t="shared" si="0"/>
        <v>36.857777777777784</v>
      </c>
      <c r="K22" s="51">
        <f t="shared" si="1"/>
        <v>49.758000000000003</v>
      </c>
      <c r="L22" s="51">
        <f t="shared" si="2"/>
        <v>281.96200000000005</v>
      </c>
      <c r="T22" s="55"/>
      <c r="V22" s="61"/>
      <c r="W22" s="61"/>
    </row>
    <row r="23" spans="1:23" s="1" customFormat="1" ht="12.75">
      <c r="A23" s="1" t="s">
        <v>73</v>
      </c>
      <c r="B23" s="1" t="s">
        <v>74</v>
      </c>
      <c r="C23" s="1" t="s">
        <v>75</v>
      </c>
      <c r="D23" s="1" t="s">
        <v>21</v>
      </c>
      <c r="E23" s="1" t="s">
        <v>76</v>
      </c>
      <c r="F23" s="1" t="s">
        <v>23</v>
      </c>
      <c r="G23" s="1" t="s">
        <v>24</v>
      </c>
      <c r="H23" s="4">
        <v>422.61</v>
      </c>
      <c r="I23" s="4">
        <v>20</v>
      </c>
      <c r="J23" s="60">
        <f t="shared" si="0"/>
        <v>21.130500000000001</v>
      </c>
      <c r="K23" s="51">
        <f t="shared" si="1"/>
        <v>63.391500000000001</v>
      </c>
      <c r="L23" s="51">
        <f t="shared" si="2"/>
        <v>359.21850000000001</v>
      </c>
      <c r="T23" s="55"/>
      <c r="V23" s="61"/>
      <c r="W23" s="61"/>
    </row>
    <row r="24" spans="1:23" s="1" customFormat="1" ht="12.75">
      <c r="A24" s="1" t="s">
        <v>86</v>
      </c>
      <c r="B24" s="1" t="s">
        <v>87</v>
      </c>
      <c r="C24" s="1" t="s">
        <v>88</v>
      </c>
      <c r="D24" s="1" t="s">
        <v>21</v>
      </c>
      <c r="E24" s="1" t="s">
        <v>49</v>
      </c>
      <c r="F24" s="1" t="s">
        <v>23</v>
      </c>
      <c r="G24" s="1" t="s">
        <v>67</v>
      </c>
      <c r="H24" s="4">
        <v>37.090000000000003</v>
      </c>
      <c r="I24" s="4">
        <v>1</v>
      </c>
      <c r="J24" s="60">
        <f t="shared" si="0"/>
        <v>37.090000000000003</v>
      </c>
      <c r="K24" s="51">
        <f t="shared" si="1"/>
        <v>5.5635000000000003</v>
      </c>
      <c r="L24" s="51">
        <f t="shared" si="2"/>
        <v>31.526500000000002</v>
      </c>
      <c r="T24" s="55"/>
      <c r="V24" s="61"/>
      <c r="W24" s="61"/>
    </row>
    <row r="25" spans="1:23" s="1" customFormat="1" ht="12.75">
      <c r="A25" s="1" t="s">
        <v>97</v>
      </c>
      <c r="B25" s="1" t="s">
        <v>98</v>
      </c>
      <c r="C25" s="1" t="s">
        <v>99</v>
      </c>
      <c r="D25" s="1" t="s">
        <v>21</v>
      </c>
      <c r="E25" s="1" t="s">
        <v>100</v>
      </c>
      <c r="F25" s="1" t="s">
        <v>23</v>
      </c>
      <c r="G25" s="1" t="s">
        <v>29</v>
      </c>
      <c r="H25" s="4">
        <v>79.47</v>
      </c>
      <c r="I25" s="4">
        <v>3</v>
      </c>
      <c r="J25" s="60">
        <f t="shared" si="0"/>
        <v>26.49</v>
      </c>
      <c r="K25" s="51">
        <f t="shared" si="1"/>
        <v>11.920499999999999</v>
      </c>
      <c r="L25" s="51">
        <f t="shared" si="2"/>
        <v>67.549499999999995</v>
      </c>
      <c r="T25" s="55"/>
      <c r="V25" s="61"/>
      <c r="W25" s="61"/>
    </row>
    <row r="26" spans="1:23" s="1" customFormat="1" ht="12.75">
      <c r="A26" s="1" t="s">
        <v>105</v>
      </c>
      <c r="B26" s="1" t="s">
        <v>106</v>
      </c>
      <c r="C26" s="1" t="s">
        <v>107</v>
      </c>
      <c r="D26" s="1" t="s">
        <v>21</v>
      </c>
      <c r="E26" s="1" t="s">
        <v>108</v>
      </c>
      <c r="F26" s="1" t="s">
        <v>23</v>
      </c>
      <c r="G26" s="1" t="s">
        <v>109</v>
      </c>
      <c r="H26" s="4">
        <v>45.04</v>
      </c>
      <c r="I26" s="4">
        <v>1</v>
      </c>
      <c r="J26" s="60">
        <f t="shared" si="0"/>
        <v>45.04</v>
      </c>
      <c r="K26" s="51">
        <f t="shared" si="1"/>
        <v>6.7559999999999993</v>
      </c>
      <c r="L26" s="51">
        <f t="shared" si="2"/>
        <v>38.283999999999999</v>
      </c>
      <c r="T26" s="55"/>
      <c r="V26" s="61"/>
      <c r="W26" s="61"/>
    </row>
    <row r="27" spans="1:23" s="1" customFormat="1" ht="12.75">
      <c r="A27" s="1" t="s">
        <v>114</v>
      </c>
      <c r="B27" s="1" t="s">
        <v>115</v>
      </c>
      <c r="C27" s="1" t="s">
        <v>116</v>
      </c>
      <c r="D27" s="1" t="s">
        <v>21</v>
      </c>
      <c r="E27" s="1" t="s">
        <v>117</v>
      </c>
      <c r="F27" s="1" t="s">
        <v>23</v>
      </c>
      <c r="G27" s="1" t="s">
        <v>118</v>
      </c>
      <c r="H27" s="4">
        <v>60.58</v>
      </c>
      <c r="I27" s="4">
        <v>2</v>
      </c>
      <c r="J27" s="60">
        <f t="shared" si="0"/>
        <v>30.29</v>
      </c>
      <c r="K27" s="51">
        <f t="shared" si="1"/>
        <v>9.0869999999999997</v>
      </c>
      <c r="L27" s="51">
        <f t="shared" si="2"/>
        <v>51.492999999999995</v>
      </c>
      <c r="T27" s="55"/>
      <c r="V27" s="61"/>
      <c r="W27" s="61"/>
    </row>
    <row r="28" spans="1:23" s="1" customFormat="1" ht="12.75">
      <c r="A28" s="1" t="s">
        <v>126</v>
      </c>
      <c r="B28" s="1" t="s">
        <v>127</v>
      </c>
      <c r="C28" s="1" t="s">
        <v>128</v>
      </c>
      <c r="D28" s="1" t="s">
        <v>21</v>
      </c>
      <c r="E28" s="1" t="s">
        <v>66</v>
      </c>
      <c r="F28" s="1" t="s">
        <v>23</v>
      </c>
      <c r="G28" s="1" t="s">
        <v>17</v>
      </c>
      <c r="H28" s="4">
        <v>58.28</v>
      </c>
      <c r="I28" s="4">
        <v>2</v>
      </c>
      <c r="J28" s="60">
        <f t="shared" si="0"/>
        <v>29.14</v>
      </c>
      <c r="K28" s="51">
        <f t="shared" si="1"/>
        <v>8.7419999999999991</v>
      </c>
      <c r="L28" s="51">
        <f t="shared" si="2"/>
        <v>49.538000000000004</v>
      </c>
      <c r="T28" s="55"/>
      <c r="V28" s="61"/>
      <c r="W28" s="61"/>
    </row>
    <row r="29" spans="1:23" s="1" customFormat="1" ht="12.75">
      <c r="A29" s="1" t="s">
        <v>129</v>
      </c>
      <c r="B29" s="1" t="s">
        <v>130</v>
      </c>
      <c r="C29" s="1" t="s">
        <v>131</v>
      </c>
      <c r="D29" s="1" t="s">
        <v>21</v>
      </c>
      <c r="E29" s="1" t="s">
        <v>132</v>
      </c>
      <c r="F29" s="1" t="s">
        <v>23</v>
      </c>
      <c r="G29" s="1" t="s">
        <v>24</v>
      </c>
      <c r="H29" s="4">
        <v>21.19</v>
      </c>
      <c r="I29" s="4">
        <v>1</v>
      </c>
      <c r="J29" s="60">
        <f t="shared" si="0"/>
        <v>21.19</v>
      </c>
      <c r="K29" s="51">
        <f t="shared" si="1"/>
        <v>3.1785000000000001</v>
      </c>
      <c r="L29" s="51">
        <f t="shared" si="2"/>
        <v>18.011500000000002</v>
      </c>
      <c r="T29" s="55"/>
      <c r="V29" s="61"/>
      <c r="W29" s="61"/>
    </row>
    <row r="30" spans="1:23" s="1" customFormat="1" ht="12.75">
      <c r="A30" s="1" t="s">
        <v>141</v>
      </c>
      <c r="B30" s="1" t="s">
        <v>142</v>
      </c>
      <c r="C30" s="1" t="s">
        <v>143</v>
      </c>
      <c r="D30" s="1" t="s">
        <v>21</v>
      </c>
      <c r="E30" s="1" t="s">
        <v>144</v>
      </c>
      <c r="F30" s="1" t="s">
        <v>23</v>
      </c>
      <c r="G30" s="1" t="s">
        <v>34</v>
      </c>
      <c r="H30" s="4">
        <v>95.37</v>
      </c>
      <c r="I30" s="4">
        <v>3</v>
      </c>
      <c r="J30" s="60">
        <f t="shared" si="0"/>
        <v>31.790000000000003</v>
      </c>
      <c r="K30" s="51">
        <f t="shared" si="1"/>
        <v>14.3055</v>
      </c>
      <c r="L30" s="51">
        <f t="shared" si="2"/>
        <v>81.06450000000001</v>
      </c>
      <c r="T30" s="55"/>
      <c r="V30" s="61"/>
      <c r="W30" s="61"/>
    </row>
    <row r="31" spans="1:23" s="1" customFormat="1" ht="12.75">
      <c r="A31" s="1" t="s">
        <v>150</v>
      </c>
      <c r="B31" s="1" t="s">
        <v>151</v>
      </c>
      <c r="C31" s="1" t="s">
        <v>152</v>
      </c>
      <c r="D31" s="1" t="s">
        <v>21</v>
      </c>
      <c r="E31" s="1" t="s">
        <v>153</v>
      </c>
      <c r="F31" s="1" t="s">
        <v>23</v>
      </c>
      <c r="G31" s="1" t="s">
        <v>67</v>
      </c>
      <c r="H31" s="4">
        <v>853.07</v>
      </c>
      <c r="I31" s="4">
        <v>23</v>
      </c>
      <c r="J31" s="60">
        <f t="shared" si="0"/>
        <v>37.090000000000003</v>
      </c>
      <c r="K31" s="51">
        <f t="shared" si="1"/>
        <v>127.9605</v>
      </c>
      <c r="L31" s="51">
        <f t="shared" si="2"/>
        <v>725.10950000000003</v>
      </c>
      <c r="T31" s="55"/>
      <c r="V31" s="61"/>
      <c r="W31" s="61"/>
    </row>
    <row r="32" spans="1:23" s="1" customFormat="1" ht="12.75">
      <c r="A32" s="1" t="s">
        <v>163</v>
      </c>
      <c r="B32" s="1" t="s">
        <v>164</v>
      </c>
      <c r="C32" s="1" t="s">
        <v>165</v>
      </c>
      <c r="D32" s="1" t="s">
        <v>21</v>
      </c>
      <c r="E32" s="1" t="s">
        <v>108</v>
      </c>
      <c r="F32" s="1" t="s">
        <v>23</v>
      </c>
      <c r="G32" s="1" t="s">
        <v>166</v>
      </c>
      <c r="H32" s="4">
        <v>39.74</v>
      </c>
      <c r="I32" s="4">
        <v>1</v>
      </c>
      <c r="J32" s="60">
        <f t="shared" si="0"/>
        <v>39.74</v>
      </c>
      <c r="K32" s="51">
        <f t="shared" si="1"/>
        <v>5.9610000000000003</v>
      </c>
      <c r="L32" s="51">
        <f t="shared" si="2"/>
        <v>33.779000000000003</v>
      </c>
      <c r="T32" s="55"/>
      <c r="V32" s="61"/>
      <c r="W32" s="61"/>
    </row>
    <row r="33" spans="1:23" s="1" customFormat="1" ht="12.75">
      <c r="A33" s="1" t="s">
        <v>167</v>
      </c>
      <c r="B33" s="1" t="s">
        <v>168</v>
      </c>
      <c r="C33" s="1" t="s">
        <v>169</v>
      </c>
      <c r="D33" s="1" t="s">
        <v>21</v>
      </c>
      <c r="E33" s="1" t="s">
        <v>170</v>
      </c>
      <c r="F33" s="1" t="s">
        <v>23</v>
      </c>
      <c r="G33" s="1" t="s">
        <v>24</v>
      </c>
      <c r="H33" s="4">
        <v>233.09</v>
      </c>
      <c r="I33" s="4">
        <v>11</v>
      </c>
      <c r="J33" s="60">
        <f t="shared" si="0"/>
        <v>21.19</v>
      </c>
      <c r="K33" s="51">
        <f t="shared" si="1"/>
        <v>34.963499999999996</v>
      </c>
      <c r="L33" s="51">
        <f t="shared" si="2"/>
        <v>198.12650000000002</v>
      </c>
      <c r="T33" s="55"/>
      <c r="V33" s="61"/>
      <c r="W33" s="61"/>
    </row>
    <row r="34" spans="1:23" s="1" customFormat="1" ht="12.75">
      <c r="A34" s="1" t="s">
        <v>190</v>
      </c>
      <c r="B34" s="1" t="s">
        <v>191</v>
      </c>
      <c r="C34" s="1" t="s">
        <v>192</v>
      </c>
      <c r="D34" s="1" t="s">
        <v>21</v>
      </c>
      <c r="E34" s="1" t="s">
        <v>193</v>
      </c>
      <c r="F34" s="1" t="s">
        <v>23</v>
      </c>
      <c r="G34" s="1" t="s">
        <v>29</v>
      </c>
      <c r="H34" s="4">
        <v>26.49</v>
      </c>
      <c r="I34" s="4">
        <v>1</v>
      </c>
      <c r="J34" s="60">
        <f t="shared" si="0"/>
        <v>26.49</v>
      </c>
      <c r="K34" s="51">
        <f t="shared" si="1"/>
        <v>3.9734999999999996</v>
      </c>
      <c r="L34" s="51">
        <f t="shared" si="2"/>
        <v>22.516500000000001</v>
      </c>
      <c r="T34" s="55"/>
      <c r="V34" s="61"/>
      <c r="W34" s="61"/>
    </row>
    <row r="35" spans="1:23" s="1" customFormat="1" ht="12.75">
      <c r="A35" s="1" t="s">
        <v>209</v>
      </c>
      <c r="B35" s="1" t="s">
        <v>210</v>
      </c>
      <c r="C35" s="1" t="s">
        <v>211</v>
      </c>
      <c r="D35" s="1" t="s">
        <v>21</v>
      </c>
      <c r="E35" s="1" t="s">
        <v>193</v>
      </c>
      <c r="F35" s="1" t="s">
        <v>23</v>
      </c>
      <c r="G35" s="1" t="s">
        <v>67</v>
      </c>
      <c r="H35" s="4">
        <v>37.090000000000003</v>
      </c>
      <c r="I35" s="4">
        <v>1</v>
      </c>
      <c r="J35" s="60">
        <f t="shared" si="0"/>
        <v>37.090000000000003</v>
      </c>
      <c r="K35" s="51">
        <f t="shared" si="1"/>
        <v>5.5635000000000003</v>
      </c>
      <c r="L35" s="51">
        <f t="shared" si="2"/>
        <v>31.526500000000002</v>
      </c>
      <c r="T35" s="55"/>
      <c r="V35" s="61"/>
      <c r="W35" s="61"/>
    </row>
    <row r="36" spans="1:23" s="1" customFormat="1" ht="12.75">
      <c r="A36" s="1" t="s">
        <v>219</v>
      </c>
      <c r="B36" s="1" t="s">
        <v>220</v>
      </c>
      <c r="C36" s="1" t="s">
        <v>221</v>
      </c>
      <c r="D36" s="1" t="s">
        <v>21</v>
      </c>
      <c r="E36" s="1" t="s">
        <v>33</v>
      </c>
      <c r="F36" s="1" t="s">
        <v>23</v>
      </c>
      <c r="G36" s="1" t="s">
        <v>34</v>
      </c>
      <c r="H36" s="4">
        <v>217.74</v>
      </c>
      <c r="I36" s="4">
        <v>7</v>
      </c>
      <c r="J36" s="60">
        <f t="shared" ref="J36:J67" si="3">+H36/I36</f>
        <v>31.105714285714289</v>
      </c>
      <c r="K36" s="51">
        <f t="shared" ref="K36:K68" si="4">+H36*0.15</f>
        <v>32.661000000000001</v>
      </c>
      <c r="L36" s="51">
        <f t="shared" ref="L36:L67" si="5">+H36-K36</f>
        <v>185.07900000000001</v>
      </c>
      <c r="T36" s="55"/>
      <c r="V36" s="61"/>
      <c r="W36" s="61"/>
    </row>
    <row r="37" spans="1:23" s="1" customFormat="1" ht="12.75">
      <c r="A37" s="1" t="s">
        <v>222</v>
      </c>
      <c r="B37" s="1" t="s">
        <v>223</v>
      </c>
      <c r="C37" s="1" t="s">
        <v>224</v>
      </c>
      <c r="D37" s="1" t="s">
        <v>21</v>
      </c>
      <c r="E37" s="1" t="s">
        <v>225</v>
      </c>
      <c r="F37" s="1" t="s">
        <v>23</v>
      </c>
      <c r="G37" s="1" t="s">
        <v>17</v>
      </c>
      <c r="H37" s="4">
        <v>29.14</v>
      </c>
      <c r="I37" s="4">
        <v>1</v>
      </c>
      <c r="J37" s="60">
        <f t="shared" si="3"/>
        <v>29.14</v>
      </c>
      <c r="K37" s="51">
        <f t="shared" si="4"/>
        <v>4.3709999999999996</v>
      </c>
      <c r="L37" s="51">
        <f t="shared" si="5"/>
        <v>24.769000000000002</v>
      </c>
      <c r="T37" s="55"/>
      <c r="V37" s="61"/>
      <c r="W37" s="61"/>
    </row>
    <row r="38" spans="1:23" s="1" customFormat="1" ht="12.75">
      <c r="A38" s="1" t="s">
        <v>232</v>
      </c>
      <c r="B38" s="1" t="s">
        <v>233</v>
      </c>
      <c r="C38" s="1" t="s">
        <v>234</v>
      </c>
      <c r="D38" s="1" t="s">
        <v>21</v>
      </c>
      <c r="E38" s="1" t="s">
        <v>117</v>
      </c>
      <c r="F38" s="1" t="s">
        <v>23</v>
      </c>
      <c r="G38" s="1" t="s">
        <v>29</v>
      </c>
      <c r="H38" s="4">
        <v>26.49</v>
      </c>
      <c r="I38" s="4">
        <v>1</v>
      </c>
      <c r="J38" s="60">
        <f t="shared" si="3"/>
        <v>26.49</v>
      </c>
      <c r="K38" s="51">
        <f t="shared" si="4"/>
        <v>3.9734999999999996</v>
      </c>
      <c r="L38" s="51">
        <f t="shared" si="5"/>
        <v>22.516500000000001</v>
      </c>
      <c r="T38" s="55"/>
      <c r="V38" s="61"/>
      <c r="W38" s="61"/>
    </row>
    <row r="39" spans="1:23" s="1" customFormat="1" ht="12.75">
      <c r="A39" s="1" t="s">
        <v>241</v>
      </c>
      <c r="B39" s="1" t="s">
        <v>242</v>
      </c>
      <c r="C39" s="1" t="s">
        <v>243</v>
      </c>
      <c r="D39" s="1" t="s">
        <v>21</v>
      </c>
      <c r="E39" s="1" t="s">
        <v>244</v>
      </c>
      <c r="F39" s="1" t="s">
        <v>23</v>
      </c>
      <c r="G39" s="1" t="s">
        <v>67</v>
      </c>
      <c r="H39" s="4">
        <v>853.07</v>
      </c>
      <c r="I39" s="4">
        <v>23</v>
      </c>
      <c r="J39" s="60">
        <f t="shared" si="3"/>
        <v>37.090000000000003</v>
      </c>
      <c r="K39" s="51">
        <f t="shared" si="4"/>
        <v>127.9605</v>
      </c>
      <c r="L39" s="51">
        <f t="shared" si="5"/>
        <v>725.10950000000003</v>
      </c>
      <c r="T39" s="55"/>
      <c r="V39" s="61"/>
      <c r="W39" s="61"/>
    </row>
    <row r="40" spans="1:23" s="1" customFormat="1" ht="12.75">
      <c r="A40" s="1" t="s">
        <v>261</v>
      </c>
      <c r="B40" s="1" t="s">
        <v>262</v>
      </c>
      <c r="C40" s="1" t="s">
        <v>263</v>
      </c>
      <c r="D40" s="1" t="s">
        <v>21</v>
      </c>
      <c r="E40" s="1" t="s">
        <v>264</v>
      </c>
      <c r="F40" s="1" t="s">
        <v>23</v>
      </c>
      <c r="G40" s="1" t="s">
        <v>34</v>
      </c>
      <c r="H40" s="4">
        <v>28.79</v>
      </c>
      <c r="I40" s="4">
        <v>1</v>
      </c>
      <c r="J40" s="60">
        <f t="shared" si="3"/>
        <v>28.79</v>
      </c>
      <c r="K40" s="51">
        <f t="shared" si="4"/>
        <v>4.3184999999999993</v>
      </c>
      <c r="L40" s="51">
        <f t="shared" si="5"/>
        <v>24.471499999999999</v>
      </c>
      <c r="T40" s="55"/>
      <c r="V40" s="61"/>
      <c r="W40" s="61"/>
    </row>
    <row r="41" spans="1:23" s="1" customFormat="1" ht="12.75">
      <c r="A41" s="1" t="s">
        <v>265</v>
      </c>
      <c r="B41" s="1" t="s">
        <v>266</v>
      </c>
      <c r="C41" s="1" t="s">
        <v>267</v>
      </c>
      <c r="D41" s="1" t="s">
        <v>21</v>
      </c>
      <c r="E41" s="1" t="s">
        <v>117</v>
      </c>
      <c r="F41" s="1" t="s">
        <v>23</v>
      </c>
      <c r="G41" s="1" t="s">
        <v>34</v>
      </c>
      <c r="H41" s="4">
        <v>63.58</v>
      </c>
      <c r="I41" s="4">
        <v>2</v>
      </c>
      <c r="J41" s="60">
        <f t="shared" si="3"/>
        <v>31.79</v>
      </c>
      <c r="K41" s="51">
        <f t="shared" si="4"/>
        <v>9.536999999999999</v>
      </c>
      <c r="L41" s="51">
        <f t="shared" si="5"/>
        <v>54.042999999999999</v>
      </c>
      <c r="T41" s="55"/>
      <c r="V41" s="61"/>
      <c r="W41" s="61"/>
    </row>
    <row r="42" spans="1:23" s="1" customFormat="1" ht="12.75">
      <c r="A42" s="1" t="s">
        <v>279</v>
      </c>
      <c r="B42" s="1" t="s">
        <v>280</v>
      </c>
      <c r="C42" s="1" t="s">
        <v>281</v>
      </c>
      <c r="D42" s="1" t="s">
        <v>21</v>
      </c>
      <c r="E42" s="1" t="s">
        <v>108</v>
      </c>
      <c r="F42" s="1" t="s">
        <v>23</v>
      </c>
      <c r="G42" s="1" t="s">
        <v>45</v>
      </c>
      <c r="H42" s="4">
        <v>42.39</v>
      </c>
      <c r="I42" s="4">
        <v>1</v>
      </c>
      <c r="J42" s="60">
        <f t="shared" si="3"/>
        <v>42.39</v>
      </c>
      <c r="K42" s="51">
        <f t="shared" si="4"/>
        <v>6.3585000000000003</v>
      </c>
      <c r="L42" s="51">
        <f t="shared" si="5"/>
        <v>36.031500000000001</v>
      </c>
      <c r="T42" s="55"/>
      <c r="V42" s="61"/>
      <c r="W42" s="61"/>
    </row>
    <row r="43" spans="1:23" s="1" customFormat="1" ht="12.75">
      <c r="A43" s="1" t="s">
        <v>290</v>
      </c>
      <c r="B43" s="1" t="s">
        <v>291</v>
      </c>
      <c r="C43" s="1" t="s">
        <v>292</v>
      </c>
      <c r="D43" s="1" t="s">
        <v>21</v>
      </c>
      <c r="E43" s="1" t="s">
        <v>293</v>
      </c>
      <c r="F43" s="1" t="s">
        <v>23</v>
      </c>
      <c r="G43" s="1" t="s">
        <v>166</v>
      </c>
      <c r="H43" s="4">
        <v>119.22</v>
      </c>
      <c r="I43" s="4">
        <v>3</v>
      </c>
      <c r="J43" s="60">
        <f t="shared" si="3"/>
        <v>39.74</v>
      </c>
      <c r="K43" s="51">
        <f t="shared" si="4"/>
        <v>17.882999999999999</v>
      </c>
      <c r="L43" s="51">
        <f t="shared" si="5"/>
        <v>101.337</v>
      </c>
      <c r="T43" s="55"/>
      <c r="V43" s="61"/>
      <c r="W43" s="61"/>
    </row>
    <row r="44" spans="1:23" s="1" customFormat="1" ht="12.75">
      <c r="A44" s="1" t="s">
        <v>311</v>
      </c>
      <c r="B44" s="1" t="s">
        <v>312</v>
      </c>
      <c r="C44" s="1" t="s">
        <v>313</v>
      </c>
      <c r="D44" s="1" t="s">
        <v>21</v>
      </c>
      <c r="E44" s="1" t="s">
        <v>314</v>
      </c>
      <c r="F44" s="1" t="s">
        <v>23</v>
      </c>
      <c r="G44" s="1" t="s">
        <v>24</v>
      </c>
      <c r="H44" s="4">
        <v>21.19</v>
      </c>
      <c r="I44" s="4">
        <v>1</v>
      </c>
      <c r="J44" s="60">
        <f t="shared" si="3"/>
        <v>21.19</v>
      </c>
      <c r="K44" s="51">
        <f t="shared" si="4"/>
        <v>3.1785000000000001</v>
      </c>
      <c r="L44" s="51">
        <f t="shared" si="5"/>
        <v>18.011500000000002</v>
      </c>
      <c r="T44" s="55"/>
      <c r="V44" s="61"/>
      <c r="W44" s="61"/>
    </row>
    <row r="45" spans="1:23" s="1" customFormat="1" ht="12.75">
      <c r="A45" s="1" t="s">
        <v>315</v>
      </c>
      <c r="B45" s="1" t="s">
        <v>316</v>
      </c>
      <c r="C45" s="1" t="s">
        <v>317</v>
      </c>
      <c r="D45" s="1" t="s">
        <v>21</v>
      </c>
      <c r="E45" s="1" t="s">
        <v>66</v>
      </c>
      <c r="F45" s="1" t="s">
        <v>23</v>
      </c>
      <c r="G45" s="1" t="s">
        <v>24</v>
      </c>
      <c r="H45" s="4">
        <v>127.14</v>
      </c>
      <c r="I45" s="4">
        <v>6</v>
      </c>
      <c r="J45" s="60">
        <f t="shared" si="3"/>
        <v>21.19</v>
      </c>
      <c r="K45" s="51">
        <f t="shared" si="4"/>
        <v>19.070999999999998</v>
      </c>
      <c r="L45" s="51">
        <f t="shared" si="5"/>
        <v>108.069</v>
      </c>
      <c r="T45" s="55"/>
      <c r="V45" s="61"/>
      <c r="W45" s="61"/>
    </row>
    <row r="46" spans="1:23" s="1" customFormat="1" ht="12.75">
      <c r="A46" s="1" t="s">
        <v>326</v>
      </c>
      <c r="B46" s="1" t="s">
        <v>327</v>
      </c>
      <c r="C46" s="1" t="s">
        <v>328</v>
      </c>
      <c r="D46" s="1" t="s">
        <v>21</v>
      </c>
      <c r="E46" s="1" t="s">
        <v>100</v>
      </c>
      <c r="F46" s="1" t="s">
        <v>23</v>
      </c>
      <c r="G46" s="1" t="s">
        <v>109</v>
      </c>
      <c r="H46" s="4">
        <v>45.04</v>
      </c>
      <c r="I46" s="4">
        <v>1</v>
      </c>
      <c r="J46" s="60">
        <f t="shared" si="3"/>
        <v>45.04</v>
      </c>
      <c r="K46" s="51">
        <f t="shared" si="4"/>
        <v>6.7559999999999993</v>
      </c>
      <c r="L46" s="51">
        <f t="shared" si="5"/>
        <v>38.283999999999999</v>
      </c>
      <c r="T46" s="55"/>
      <c r="V46" s="61"/>
      <c r="W46" s="61"/>
    </row>
    <row r="47" spans="1:23" s="1" customFormat="1" ht="12.75">
      <c r="A47" s="1" t="s">
        <v>333</v>
      </c>
      <c r="B47" s="1" t="s">
        <v>334</v>
      </c>
      <c r="C47" s="1" t="s">
        <v>335</v>
      </c>
      <c r="D47" s="1" t="s">
        <v>21</v>
      </c>
      <c r="E47" s="1" t="s">
        <v>162</v>
      </c>
      <c r="F47" s="1" t="s">
        <v>23</v>
      </c>
      <c r="G47" s="1" t="s">
        <v>29</v>
      </c>
      <c r="H47" s="4">
        <v>1033.1099999999999</v>
      </c>
      <c r="I47" s="4">
        <v>39</v>
      </c>
      <c r="J47" s="60">
        <f t="shared" si="3"/>
        <v>26.49</v>
      </c>
      <c r="K47" s="51">
        <f t="shared" si="4"/>
        <v>154.96649999999997</v>
      </c>
      <c r="L47" s="51">
        <f t="shared" si="5"/>
        <v>878.1434999999999</v>
      </c>
      <c r="T47" s="55"/>
      <c r="V47" s="61"/>
      <c r="W47" s="61"/>
    </row>
    <row r="48" spans="1:23" s="1" customFormat="1" ht="12.75">
      <c r="A48" s="1" t="s">
        <v>348</v>
      </c>
      <c r="B48" s="1" t="s">
        <v>349</v>
      </c>
      <c r="C48" s="1" t="s">
        <v>350</v>
      </c>
      <c r="D48" s="1" t="s">
        <v>21</v>
      </c>
      <c r="E48" s="1" t="s">
        <v>117</v>
      </c>
      <c r="F48" s="1" t="s">
        <v>23</v>
      </c>
      <c r="G48" s="1" t="s">
        <v>351</v>
      </c>
      <c r="H48" s="4">
        <v>257.89999999999998</v>
      </c>
      <c r="I48" s="4">
        <v>10</v>
      </c>
      <c r="J48" s="60">
        <f t="shared" si="3"/>
        <v>25.79</v>
      </c>
      <c r="K48" s="51">
        <f t="shared" si="4"/>
        <v>38.684999999999995</v>
      </c>
      <c r="L48" s="51">
        <f t="shared" si="5"/>
        <v>219.21499999999997</v>
      </c>
      <c r="T48" s="55"/>
      <c r="V48" s="61"/>
      <c r="W48" s="61"/>
    </row>
    <row r="49" spans="1:23" s="1" customFormat="1" ht="12.75">
      <c r="A49" s="1" t="s">
        <v>352</v>
      </c>
      <c r="B49" s="1" t="s">
        <v>353</v>
      </c>
      <c r="C49" s="1" t="s">
        <v>354</v>
      </c>
      <c r="D49" s="1" t="s">
        <v>21</v>
      </c>
      <c r="E49" s="1" t="s">
        <v>355</v>
      </c>
      <c r="F49" s="1" t="s">
        <v>23</v>
      </c>
      <c r="G49" s="1" t="s">
        <v>24</v>
      </c>
      <c r="H49" s="4">
        <v>148.33000000000001</v>
      </c>
      <c r="I49" s="4">
        <v>7</v>
      </c>
      <c r="J49" s="60">
        <f t="shared" si="3"/>
        <v>21.19</v>
      </c>
      <c r="K49" s="51">
        <f t="shared" si="4"/>
        <v>22.249500000000001</v>
      </c>
      <c r="L49" s="51">
        <f t="shared" si="5"/>
        <v>126.08050000000001</v>
      </c>
      <c r="T49" s="55"/>
      <c r="V49" s="61"/>
      <c r="W49" s="61"/>
    </row>
    <row r="50" spans="1:23" s="1" customFormat="1" ht="12.75">
      <c r="A50" s="1" t="s">
        <v>359</v>
      </c>
      <c r="B50" s="1" t="s">
        <v>360</v>
      </c>
      <c r="C50" s="1" t="s">
        <v>361</v>
      </c>
      <c r="D50" s="1" t="s">
        <v>21</v>
      </c>
      <c r="E50" s="1" t="s">
        <v>108</v>
      </c>
      <c r="F50" s="1" t="s">
        <v>23</v>
      </c>
      <c r="G50" s="1" t="s">
        <v>34</v>
      </c>
      <c r="H50" s="4">
        <v>31.79</v>
      </c>
      <c r="I50" s="4">
        <v>1</v>
      </c>
      <c r="J50" s="60">
        <f t="shared" si="3"/>
        <v>31.79</v>
      </c>
      <c r="K50" s="51">
        <f t="shared" si="4"/>
        <v>4.7684999999999995</v>
      </c>
      <c r="L50" s="51">
        <f t="shared" si="5"/>
        <v>27.0215</v>
      </c>
      <c r="T50" s="55"/>
      <c r="V50" s="61"/>
      <c r="W50" s="61"/>
    </row>
    <row r="51" spans="1:23" s="1" customFormat="1" ht="12.75">
      <c r="A51" s="1" t="s">
        <v>362</v>
      </c>
      <c r="B51" s="1" t="s">
        <v>363</v>
      </c>
      <c r="C51" s="1" t="s">
        <v>364</v>
      </c>
      <c r="D51" s="1" t="s">
        <v>21</v>
      </c>
      <c r="E51" s="1" t="s">
        <v>289</v>
      </c>
      <c r="F51" s="1" t="s">
        <v>23</v>
      </c>
      <c r="G51" s="1" t="s">
        <v>34</v>
      </c>
      <c r="H51" s="4">
        <v>254.32</v>
      </c>
      <c r="I51" s="4">
        <v>8</v>
      </c>
      <c r="J51" s="60">
        <f t="shared" si="3"/>
        <v>31.79</v>
      </c>
      <c r="K51" s="51">
        <f t="shared" si="4"/>
        <v>38.147999999999996</v>
      </c>
      <c r="L51" s="51">
        <f t="shared" si="5"/>
        <v>216.172</v>
      </c>
      <c r="T51" s="55"/>
      <c r="V51" s="61"/>
      <c r="W51" s="61"/>
    </row>
    <row r="52" spans="1:23" s="1" customFormat="1" ht="12.75">
      <c r="A52" s="1" t="s">
        <v>375</v>
      </c>
      <c r="B52" s="1" t="s">
        <v>376</v>
      </c>
      <c r="C52" s="1" t="s">
        <v>377</v>
      </c>
      <c r="D52" s="1" t="s">
        <v>21</v>
      </c>
      <c r="E52" s="1" t="s">
        <v>100</v>
      </c>
      <c r="F52" s="1" t="s">
        <v>23</v>
      </c>
      <c r="G52" s="1" t="s">
        <v>34</v>
      </c>
      <c r="H52" s="4">
        <v>63.58</v>
      </c>
      <c r="I52" s="4">
        <v>2</v>
      </c>
      <c r="J52" s="60">
        <f t="shared" si="3"/>
        <v>31.79</v>
      </c>
      <c r="K52" s="51">
        <f t="shared" si="4"/>
        <v>9.536999999999999</v>
      </c>
      <c r="L52" s="51">
        <f t="shared" si="5"/>
        <v>54.042999999999999</v>
      </c>
      <c r="T52" s="55"/>
      <c r="V52" s="61"/>
      <c r="W52" s="61"/>
    </row>
    <row r="53" spans="1:23" s="1" customFormat="1" ht="12.75">
      <c r="A53" s="1" t="s">
        <v>393</v>
      </c>
      <c r="B53" s="1" t="s">
        <v>394</v>
      </c>
      <c r="C53" s="1" t="s">
        <v>395</v>
      </c>
      <c r="D53" s="1" t="s">
        <v>21</v>
      </c>
      <c r="E53" s="1" t="s">
        <v>162</v>
      </c>
      <c r="F53" s="1" t="s">
        <v>23</v>
      </c>
      <c r="G53" s="1" t="s">
        <v>29</v>
      </c>
      <c r="H53" s="4">
        <v>1430.46</v>
      </c>
      <c r="I53" s="4">
        <v>54</v>
      </c>
      <c r="J53" s="60">
        <f t="shared" si="3"/>
        <v>26.490000000000002</v>
      </c>
      <c r="K53" s="51">
        <f t="shared" si="4"/>
        <v>214.56899999999999</v>
      </c>
      <c r="L53" s="51">
        <f t="shared" si="5"/>
        <v>1215.8910000000001</v>
      </c>
      <c r="T53" s="55"/>
      <c r="V53" s="61"/>
      <c r="W53" s="61"/>
    </row>
    <row r="54" spans="1:23" s="1" customFormat="1" ht="12.75">
      <c r="A54" s="1" t="s">
        <v>399</v>
      </c>
      <c r="B54" s="1" t="s">
        <v>400</v>
      </c>
      <c r="C54" s="1" t="s">
        <v>401</v>
      </c>
      <c r="D54" s="1" t="s">
        <v>21</v>
      </c>
      <c r="E54" s="1" t="s">
        <v>15</v>
      </c>
      <c r="F54" s="1" t="s">
        <v>23</v>
      </c>
      <c r="G54" s="1" t="s">
        <v>17</v>
      </c>
      <c r="H54" s="4">
        <v>1631.84</v>
      </c>
      <c r="I54" s="4">
        <v>56</v>
      </c>
      <c r="J54" s="60">
        <f t="shared" si="3"/>
        <v>29.139999999999997</v>
      </c>
      <c r="K54" s="51">
        <f t="shared" si="4"/>
        <v>244.77599999999998</v>
      </c>
      <c r="L54" s="51">
        <f t="shared" si="5"/>
        <v>1387.0639999999999</v>
      </c>
      <c r="T54" s="55"/>
      <c r="V54" s="61"/>
      <c r="W54" s="61"/>
    </row>
    <row r="55" spans="1:23" s="1" customFormat="1" ht="12.75">
      <c r="A55" s="1" t="s">
        <v>408</v>
      </c>
      <c r="B55" s="1" t="s">
        <v>409</v>
      </c>
      <c r="C55" s="1" t="s">
        <v>410</v>
      </c>
      <c r="D55" s="1" t="s">
        <v>21</v>
      </c>
      <c r="E55" s="1" t="s">
        <v>117</v>
      </c>
      <c r="F55" s="1" t="s">
        <v>23</v>
      </c>
      <c r="G55" s="1" t="s">
        <v>34</v>
      </c>
      <c r="H55" s="4">
        <v>127.16</v>
      </c>
      <c r="I55" s="4">
        <v>4</v>
      </c>
      <c r="J55" s="60">
        <f t="shared" si="3"/>
        <v>31.79</v>
      </c>
      <c r="K55" s="51">
        <f t="shared" si="4"/>
        <v>19.073999999999998</v>
      </c>
      <c r="L55" s="51">
        <f t="shared" si="5"/>
        <v>108.086</v>
      </c>
      <c r="T55" s="55"/>
      <c r="V55" s="61"/>
      <c r="W55" s="61"/>
    </row>
    <row r="56" spans="1:23" s="1" customFormat="1" ht="12" customHeight="1">
      <c r="A56" s="1" t="s">
        <v>411</v>
      </c>
      <c r="B56" s="1" t="s">
        <v>412</v>
      </c>
      <c r="C56" s="1" t="s">
        <v>413</v>
      </c>
      <c r="D56" s="1" t="s">
        <v>21</v>
      </c>
      <c r="E56" s="1" t="s">
        <v>200</v>
      </c>
      <c r="F56" s="1" t="s">
        <v>23</v>
      </c>
      <c r="G56" s="1" t="s">
        <v>41</v>
      </c>
      <c r="H56" s="4">
        <v>61.77</v>
      </c>
      <c r="I56" s="4">
        <v>4</v>
      </c>
      <c r="J56" s="60">
        <f t="shared" si="3"/>
        <v>15.442500000000001</v>
      </c>
      <c r="K56" s="51">
        <f t="shared" si="4"/>
        <v>9.2654999999999994</v>
      </c>
      <c r="L56" s="51">
        <f t="shared" si="5"/>
        <v>52.504500000000007</v>
      </c>
      <c r="T56" s="55"/>
      <c r="V56" s="61"/>
      <c r="W56" s="61"/>
    </row>
    <row r="57" spans="1:23" s="1" customFormat="1" ht="12.75">
      <c r="A57" s="1" t="s">
        <v>414</v>
      </c>
      <c r="B57" s="1" t="s">
        <v>415</v>
      </c>
      <c r="C57" s="1" t="s">
        <v>416</v>
      </c>
      <c r="D57" s="1" t="s">
        <v>21</v>
      </c>
      <c r="E57" s="1" t="s">
        <v>49</v>
      </c>
      <c r="F57" s="1" t="s">
        <v>23</v>
      </c>
      <c r="G57" s="1" t="s">
        <v>17</v>
      </c>
      <c r="H57" s="4">
        <v>29.14</v>
      </c>
      <c r="I57" s="4">
        <v>1</v>
      </c>
      <c r="J57" s="60">
        <f t="shared" si="3"/>
        <v>29.14</v>
      </c>
      <c r="K57" s="51">
        <f t="shared" si="4"/>
        <v>4.3709999999999996</v>
      </c>
      <c r="L57" s="51">
        <f t="shared" si="5"/>
        <v>24.769000000000002</v>
      </c>
      <c r="T57" s="55"/>
      <c r="V57" s="61"/>
      <c r="W57" s="61"/>
    </row>
    <row r="58" spans="1:23" s="1" customFormat="1" ht="12.75">
      <c r="A58" s="1" t="s">
        <v>417</v>
      </c>
      <c r="B58" s="1" t="s">
        <v>418</v>
      </c>
      <c r="C58" s="1" t="s">
        <v>419</v>
      </c>
      <c r="D58" s="1" t="s">
        <v>21</v>
      </c>
      <c r="E58" s="1" t="s">
        <v>49</v>
      </c>
      <c r="F58" s="1" t="s">
        <v>23</v>
      </c>
      <c r="G58" s="1" t="s">
        <v>55</v>
      </c>
      <c r="H58" s="4">
        <v>23.84</v>
      </c>
      <c r="I58" s="4">
        <v>1</v>
      </c>
      <c r="J58" s="60">
        <f t="shared" si="3"/>
        <v>23.84</v>
      </c>
      <c r="K58" s="51">
        <f t="shared" si="4"/>
        <v>3.5760000000000001</v>
      </c>
      <c r="L58" s="51">
        <f t="shared" si="5"/>
        <v>20.263999999999999</v>
      </c>
      <c r="T58" s="55"/>
      <c r="V58" s="61"/>
      <c r="W58" s="61"/>
    </row>
    <row r="59" spans="1:23" s="1" customFormat="1" ht="12.75">
      <c r="A59" s="1" t="s">
        <v>424</v>
      </c>
      <c r="B59" s="1" t="s">
        <v>425</v>
      </c>
      <c r="C59" s="1" t="s">
        <v>426</v>
      </c>
      <c r="D59" s="1" t="s">
        <v>21</v>
      </c>
      <c r="E59" s="1" t="s">
        <v>132</v>
      </c>
      <c r="F59" s="1" t="s">
        <v>23</v>
      </c>
      <c r="G59" s="1" t="s">
        <v>34</v>
      </c>
      <c r="H59" s="4">
        <v>413.27</v>
      </c>
      <c r="I59" s="4">
        <v>13</v>
      </c>
      <c r="J59" s="60">
        <f t="shared" si="3"/>
        <v>31.79</v>
      </c>
      <c r="K59" s="51">
        <f t="shared" si="4"/>
        <v>61.990499999999997</v>
      </c>
      <c r="L59" s="51">
        <f t="shared" si="5"/>
        <v>351.27949999999998</v>
      </c>
      <c r="T59" s="55"/>
      <c r="V59" s="61"/>
      <c r="W59" s="61"/>
    </row>
    <row r="60" spans="1:23" s="1" customFormat="1" ht="12.75">
      <c r="A60" s="1" t="s">
        <v>430</v>
      </c>
      <c r="B60" s="1" t="s">
        <v>431</v>
      </c>
      <c r="C60" s="1" t="s">
        <v>432</v>
      </c>
      <c r="D60" s="1" t="s">
        <v>21</v>
      </c>
      <c r="E60" s="1" t="s">
        <v>301</v>
      </c>
      <c r="F60" s="1" t="s">
        <v>23</v>
      </c>
      <c r="G60" s="1" t="s">
        <v>34</v>
      </c>
      <c r="H60" s="4">
        <v>190.74</v>
      </c>
      <c r="I60" s="4">
        <v>6</v>
      </c>
      <c r="J60" s="60">
        <f t="shared" si="3"/>
        <v>31.790000000000003</v>
      </c>
      <c r="K60" s="51">
        <f t="shared" si="4"/>
        <v>28.611000000000001</v>
      </c>
      <c r="L60" s="51">
        <f t="shared" si="5"/>
        <v>162.12900000000002</v>
      </c>
      <c r="T60" s="55"/>
      <c r="V60" s="61"/>
      <c r="W60" s="61"/>
    </row>
    <row r="61" spans="1:23" s="1" customFormat="1" ht="12.75">
      <c r="A61" s="1" t="s">
        <v>436</v>
      </c>
      <c r="B61" s="1" t="s">
        <v>437</v>
      </c>
      <c r="C61" s="1" t="s">
        <v>438</v>
      </c>
      <c r="D61" s="1" t="s">
        <v>21</v>
      </c>
      <c r="E61" s="1" t="s">
        <v>193</v>
      </c>
      <c r="F61" s="1" t="s">
        <v>23</v>
      </c>
      <c r="G61" s="1" t="s">
        <v>34</v>
      </c>
      <c r="H61" s="4">
        <v>61.79</v>
      </c>
      <c r="I61" s="4">
        <v>2</v>
      </c>
      <c r="J61" s="60">
        <f t="shared" si="3"/>
        <v>30.895</v>
      </c>
      <c r="K61" s="51">
        <f t="shared" si="4"/>
        <v>9.2684999999999995</v>
      </c>
      <c r="L61" s="51">
        <f t="shared" si="5"/>
        <v>52.521500000000003</v>
      </c>
      <c r="T61" s="55"/>
      <c r="V61" s="61"/>
      <c r="W61" s="61"/>
    </row>
    <row r="62" spans="1:23" s="1" customFormat="1" ht="12.75">
      <c r="A62" s="1" t="s">
        <v>442</v>
      </c>
      <c r="B62" s="1" t="s">
        <v>443</v>
      </c>
      <c r="C62" s="1" t="s">
        <v>444</v>
      </c>
      <c r="D62" s="1" t="s">
        <v>21</v>
      </c>
      <c r="E62" s="1" t="s">
        <v>117</v>
      </c>
      <c r="F62" s="1" t="s">
        <v>23</v>
      </c>
      <c r="G62" s="1" t="s">
        <v>118</v>
      </c>
      <c r="H62" s="4">
        <v>124.16</v>
      </c>
      <c r="I62" s="4">
        <v>4</v>
      </c>
      <c r="J62" s="60">
        <f t="shared" si="3"/>
        <v>31.04</v>
      </c>
      <c r="K62" s="51">
        <f t="shared" si="4"/>
        <v>18.623999999999999</v>
      </c>
      <c r="L62" s="51">
        <f t="shared" si="5"/>
        <v>105.536</v>
      </c>
      <c r="T62" s="55"/>
      <c r="V62" s="61"/>
      <c r="W62" s="61"/>
    </row>
    <row r="63" spans="1:23" s="1" customFormat="1" ht="12.75">
      <c r="A63" s="1" t="s">
        <v>445</v>
      </c>
      <c r="B63" s="1" t="s">
        <v>446</v>
      </c>
      <c r="C63" s="1" t="s">
        <v>447</v>
      </c>
      <c r="D63" s="1" t="s">
        <v>21</v>
      </c>
      <c r="E63" s="1" t="s">
        <v>308</v>
      </c>
      <c r="F63" s="1" t="s">
        <v>23</v>
      </c>
      <c r="G63" s="1" t="s">
        <v>29</v>
      </c>
      <c r="H63" s="4">
        <v>52.98</v>
      </c>
      <c r="I63" s="4">
        <v>2</v>
      </c>
      <c r="J63" s="60">
        <f t="shared" si="3"/>
        <v>26.49</v>
      </c>
      <c r="K63" s="51">
        <f t="shared" si="4"/>
        <v>7.9469999999999992</v>
      </c>
      <c r="L63" s="51">
        <f t="shared" si="5"/>
        <v>45.033000000000001</v>
      </c>
      <c r="T63" s="55"/>
      <c r="V63" s="61"/>
      <c r="W63" s="61"/>
    </row>
    <row r="64" spans="1:23" s="1" customFormat="1" ht="12.75">
      <c r="A64" s="1" t="s">
        <v>452</v>
      </c>
      <c r="B64" s="1" t="s">
        <v>453</v>
      </c>
      <c r="C64" s="1" t="s">
        <v>454</v>
      </c>
      <c r="D64" s="1" t="s">
        <v>21</v>
      </c>
      <c r="E64" s="1" t="s">
        <v>182</v>
      </c>
      <c r="F64" s="1" t="s">
        <v>23</v>
      </c>
      <c r="G64" s="1" t="s">
        <v>34</v>
      </c>
      <c r="H64" s="4">
        <v>127.16</v>
      </c>
      <c r="I64" s="4">
        <v>4</v>
      </c>
      <c r="J64" s="60">
        <f t="shared" si="3"/>
        <v>31.79</v>
      </c>
      <c r="K64" s="51">
        <f t="shared" si="4"/>
        <v>19.073999999999998</v>
      </c>
      <c r="L64" s="51">
        <f t="shared" si="5"/>
        <v>108.086</v>
      </c>
      <c r="T64" s="55"/>
      <c r="V64" s="61"/>
      <c r="W64" s="61"/>
    </row>
    <row r="65" spans="1:23" s="1" customFormat="1" ht="12.75">
      <c r="A65" s="1" t="s">
        <v>461</v>
      </c>
      <c r="B65" s="1" t="s">
        <v>462</v>
      </c>
      <c r="C65" s="1" t="s">
        <v>463</v>
      </c>
      <c r="D65" s="1" t="s">
        <v>21</v>
      </c>
      <c r="E65" s="1" t="s">
        <v>308</v>
      </c>
      <c r="F65" s="1" t="s">
        <v>23</v>
      </c>
      <c r="G65" s="1" t="s">
        <v>29</v>
      </c>
      <c r="H65" s="4">
        <v>715.23</v>
      </c>
      <c r="I65" s="4">
        <v>27</v>
      </c>
      <c r="J65" s="60">
        <f t="shared" si="3"/>
        <v>26.490000000000002</v>
      </c>
      <c r="K65" s="51">
        <f t="shared" si="4"/>
        <v>107.28449999999999</v>
      </c>
      <c r="L65" s="51">
        <f t="shared" si="5"/>
        <v>607.94550000000004</v>
      </c>
      <c r="T65" s="55"/>
      <c r="V65" s="61"/>
      <c r="W65" s="61"/>
    </row>
    <row r="66" spans="1:23" s="1" customFormat="1" ht="12.75">
      <c r="A66" s="1" t="s">
        <v>467</v>
      </c>
      <c r="B66" s="1" t="s">
        <v>468</v>
      </c>
      <c r="C66" s="1" t="s">
        <v>469</v>
      </c>
      <c r="D66" s="1" t="s">
        <v>21</v>
      </c>
      <c r="E66" s="1" t="s">
        <v>264</v>
      </c>
      <c r="F66" s="1" t="s">
        <v>23</v>
      </c>
      <c r="G66" s="1" t="s">
        <v>24</v>
      </c>
      <c r="H66" s="4">
        <v>194.73</v>
      </c>
      <c r="I66" s="4">
        <v>9</v>
      </c>
      <c r="J66" s="60">
        <f t="shared" si="3"/>
        <v>21.636666666666667</v>
      </c>
      <c r="K66" s="51">
        <f t="shared" si="4"/>
        <v>29.209499999999998</v>
      </c>
      <c r="L66" s="51">
        <f t="shared" si="5"/>
        <v>165.5205</v>
      </c>
      <c r="T66" s="55"/>
      <c r="V66" s="61"/>
      <c r="W66" s="61"/>
    </row>
    <row r="67" spans="1:23" s="1" customFormat="1" ht="12.75">
      <c r="A67" s="1" t="s">
        <v>473</v>
      </c>
      <c r="B67" s="1" t="s">
        <v>474</v>
      </c>
      <c r="C67" s="1" t="s">
        <v>475</v>
      </c>
      <c r="D67" s="1" t="s">
        <v>21</v>
      </c>
      <c r="E67" s="1" t="s">
        <v>301</v>
      </c>
      <c r="F67" s="1" t="s">
        <v>23</v>
      </c>
      <c r="G67" s="1" t="s">
        <v>24</v>
      </c>
      <c r="H67" s="4">
        <v>41.19</v>
      </c>
      <c r="I67" s="4">
        <v>2</v>
      </c>
      <c r="J67" s="60">
        <f t="shared" si="3"/>
        <v>20.594999999999999</v>
      </c>
      <c r="K67" s="51">
        <f t="shared" si="4"/>
        <v>6.1784999999999997</v>
      </c>
      <c r="L67" s="51">
        <f t="shared" si="5"/>
        <v>35.011499999999998</v>
      </c>
      <c r="T67" s="55"/>
      <c r="V67" s="61"/>
      <c r="W67" s="61"/>
    </row>
    <row r="68" spans="1:23" s="1" customFormat="1" ht="12.75">
      <c r="A68" s="1" t="s">
        <v>482</v>
      </c>
      <c r="B68" s="1" t="s">
        <v>483</v>
      </c>
      <c r="C68" s="1" t="s">
        <v>484</v>
      </c>
      <c r="D68" s="1" t="s">
        <v>21</v>
      </c>
      <c r="E68" s="1" t="s">
        <v>321</v>
      </c>
      <c r="F68" s="1" t="s">
        <v>23</v>
      </c>
      <c r="G68" s="1" t="s">
        <v>34</v>
      </c>
      <c r="H68" s="4">
        <v>63.58</v>
      </c>
      <c r="I68" s="4">
        <v>2</v>
      </c>
      <c r="J68" s="60">
        <f t="shared" ref="J68:J99" si="6">+H68/I68</f>
        <v>31.79</v>
      </c>
      <c r="K68" s="51">
        <f t="shared" si="4"/>
        <v>9.536999999999999</v>
      </c>
      <c r="L68" s="51">
        <f t="shared" ref="L68:L99" si="7">+H68-K68</f>
        <v>54.042999999999999</v>
      </c>
      <c r="T68" s="55"/>
      <c r="V68" s="61"/>
      <c r="W68" s="61"/>
    </row>
    <row r="69" spans="1:23" s="1" customFormat="1" ht="12.75">
      <c r="J69" s="61"/>
      <c r="T69" s="55"/>
      <c r="V69" s="61"/>
      <c r="W69" s="61"/>
    </row>
    <row r="70" spans="1:23" s="1" customFormat="1" ht="13.5" thickBot="1">
      <c r="A70" s="5" t="s">
        <v>501</v>
      </c>
      <c r="B70" s="5"/>
      <c r="C70" s="5"/>
      <c r="D70" s="5"/>
      <c r="E70" s="5"/>
      <c r="F70" s="5"/>
      <c r="G70" s="5"/>
      <c r="H70" s="6">
        <f>SUM(H4:H69)</f>
        <v>14299.24</v>
      </c>
      <c r="I70" s="6">
        <f>SUM(I4:I69)</f>
        <v>531</v>
      </c>
      <c r="J70" s="62"/>
      <c r="K70" s="6">
        <f>SUM(K4:K69)</f>
        <v>2144.8859999999995</v>
      </c>
      <c r="L70" s="6">
        <f>SUM(L4:L69)</f>
        <v>12154.353999999999</v>
      </c>
      <c r="M70" s="6"/>
      <c r="N70" s="6"/>
      <c r="O70" s="6"/>
      <c r="P70" s="6">
        <f t="shared" ref="P70:U70" si="8">SUM(P4:P69)</f>
        <v>0</v>
      </c>
      <c r="Q70" s="6">
        <f t="shared" si="8"/>
        <v>0</v>
      </c>
      <c r="R70" s="6">
        <f t="shared" si="8"/>
        <v>0</v>
      </c>
      <c r="S70" s="6">
        <f t="shared" si="8"/>
        <v>0</v>
      </c>
      <c r="T70" s="6">
        <f t="shared" si="8"/>
        <v>0</v>
      </c>
      <c r="U70" s="6">
        <f t="shared" si="8"/>
        <v>0</v>
      </c>
      <c r="V70" s="61"/>
      <c r="W70" s="61"/>
    </row>
    <row r="71" spans="1:23" s="1" customFormat="1" ht="12.75">
      <c r="J71" s="61"/>
      <c r="T71" s="55"/>
      <c r="V71" s="61"/>
      <c r="W71" s="61"/>
    </row>
  </sheetData>
  <pageMargins left="0.75" right="0.75" top="1" bottom="1" header="0.5" footer="0.5"/>
  <pageSetup scale="30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0"/>
  <sheetViews>
    <sheetView workbookViewId="0">
      <selection activeCell="J5" sqref="J5"/>
    </sheetView>
  </sheetViews>
  <sheetFormatPr defaultRowHeight="15"/>
  <cols>
    <col min="1" max="1" width="45.7109375" bestFit="1" customWidth="1"/>
    <col min="2" max="2" width="9.5703125" bestFit="1" customWidth="1"/>
    <col min="3" max="3" width="17.140625" bestFit="1" customWidth="1"/>
    <col min="4" max="4" width="22.85546875" bestFit="1" customWidth="1"/>
    <col min="5" max="5" width="8.42578125" customWidth="1"/>
    <col min="6" max="6" width="6.28515625" customWidth="1"/>
    <col min="7" max="7" width="6.7109375" customWidth="1"/>
    <col min="8" max="8" width="15.28515625" bestFit="1" customWidth="1"/>
    <col min="9" max="9" width="9.5703125" bestFit="1" customWidth="1"/>
    <col min="10" max="10" width="9.5703125" style="63" customWidth="1"/>
    <col min="11" max="11" width="16.42578125" bestFit="1" customWidth="1"/>
    <col min="12" max="12" width="18.7109375" bestFit="1" customWidth="1"/>
    <col min="16" max="17" width="10.140625" bestFit="1" customWidth="1"/>
    <col min="18" max="19" width="11.85546875" bestFit="1" customWidth="1"/>
    <col min="20" max="20" width="16.140625" style="47" bestFit="1" customWidth="1"/>
    <col min="22" max="23" width="9.140625" style="63"/>
  </cols>
  <sheetData>
    <row r="1" spans="1:23" s="1" customFormat="1" ht="12.75">
      <c r="A1" s="2" t="s">
        <v>0</v>
      </c>
      <c r="B1" s="2"/>
      <c r="C1" s="2"/>
      <c r="D1" s="2"/>
      <c r="E1" s="2"/>
      <c r="F1" s="2"/>
      <c r="G1" s="2"/>
      <c r="H1" s="2" t="s">
        <v>1</v>
      </c>
      <c r="I1" s="2"/>
      <c r="J1" s="58"/>
      <c r="T1" s="55"/>
      <c r="V1" s="61"/>
      <c r="W1" s="61"/>
    </row>
    <row r="2" spans="1:23" s="1" customFormat="1" ht="12.75">
      <c r="A2" s="2"/>
      <c r="B2" s="2"/>
      <c r="C2" s="2"/>
      <c r="D2" s="2"/>
      <c r="E2" s="2"/>
      <c r="F2" s="2"/>
      <c r="G2" s="2"/>
      <c r="H2" s="2"/>
      <c r="I2" s="2"/>
      <c r="J2" s="58"/>
      <c r="T2" s="55"/>
      <c r="V2" s="61"/>
      <c r="W2" s="61"/>
    </row>
    <row r="3" spans="1:23" s="1" customFormat="1" ht="12.7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9" t="s">
        <v>538</v>
      </c>
      <c r="K3" s="48" t="s">
        <v>526</v>
      </c>
      <c r="L3" s="48" t="s">
        <v>527</v>
      </c>
      <c r="M3" s="49" t="s">
        <v>528</v>
      </c>
      <c r="N3" s="50" t="s">
        <v>529</v>
      </c>
      <c r="O3" s="50" t="s">
        <v>530</v>
      </c>
      <c r="P3" s="50" t="s">
        <v>531</v>
      </c>
      <c r="Q3" s="50" t="s">
        <v>532</v>
      </c>
      <c r="R3" s="50" t="s">
        <v>533</v>
      </c>
      <c r="S3" s="50" t="s">
        <v>534</v>
      </c>
      <c r="T3" s="56" t="s">
        <v>535</v>
      </c>
      <c r="U3" s="48" t="s">
        <v>536</v>
      </c>
      <c r="V3" s="64" t="s">
        <v>539</v>
      </c>
      <c r="W3" s="64" t="s">
        <v>540</v>
      </c>
    </row>
    <row r="4" spans="1:23" s="1" customFormat="1" ht="12.75">
      <c r="A4" s="1" t="s">
        <v>56</v>
      </c>
      <c r="B4" s="1" t="s">
        <v>57</v>
      </c>
      <c r="C4" s="1" t="s">
        <v>58</v>
      </c>
      <c r="D4" s="1" t="s">
        <v>59</v>
      </c>
      <c r="E4" s="1" t="s">
        <v>60</v>
      </c>
      <c r="F4" s="1" t="s">
        <v>61</v>
      </c>
      <c r="G4" s="1" t="s">
        <v>62</v>
      </c>
      <c r="H4" s="4">
        <v>573.88</v>
      </c>
      <c r="I4" s="4">
        <v>12</v>
      </c>
      <c r="J4" s="60">
        <f>+H4/I4</f>
        <v>47.823333333333331</v>
      </c>
      <c r="K4" s="51">
        <f t="shared" ref="K4:K31" si="0">+H4*0.25</f>
        <v>143.47</v>
      </c>
      <c r="L4" s="51">
        <f t="shared" ref="L4:L31" si="1">+H4-K4</f>
        <v>430.40999999999997</v>
      </c>
      <c r="M4" s="52">
        <f t="shared" ref="M4:M31" si="2">+ROUNDUP(F4/2,0)*I4</f>
        <v>48</v>
      </c>
      <c r="N4" s="53"/>
      <c r="O4" s="53"/>
      <c r="P4" s="48">
        <f t="shared" ref="P4:P31" si="3">+M4*0.18</f>
        <v>8.64</v>
      </c>
      <c r="Q4" s="48">
        <f t="shared" ref="Q4:Q31" si="4">+I4*1</f>
        <v>12</v>
      </c>
      <c r="R4" s="48">
        <f t="shared" ref="R4:R31" si="5">+I4*F4*1</f>
        <v>84</v>
      </c>
      <c r="S4" s="48">
        <f t="shared" ref="S4:S10" si="6">+I4*2.3</f>
        <v>27.599999999999998</v>
      </c>
      <c r="T4" s="56">
        <f t="shared" ref="T4:T31" si="7">+S4+R4+Q4+P4</f>
        <v>132.24</v>
      </c>
      <c r="U4" s="54"/>
      <c r="V4" s="61">
        <f>+T4/I4</f>
        <v>11.020000000000001</v>
      </c>
      <c r="W4" s="60">
        <f>+J4-V4</f>
        <v>36.803333333333327</v>
      </c>
    </row>
    <row r="5" spans="1:23" s="1" customFormat="1" ht="12.75">
      <c r="A5" s="1" t="s">
        <v>206</v>
      </c>
      <c r="B5" s="1" t="s">
        <v>207</v>
      </c>
      <c r="C5" s="1" t="s">
        <v>208</v>
      </c>
      <c r="D5" s="1" t="s">
        <v>59</v>
      </c>
      <c r="E5" s="1" t="s">
        <v>205</v>
      </c>
      <c r="F5" s="1" t="s">
        <v>136</v>
      </c>
      <c r="G5" s="1" t="s">
        <v>34</v>
      </c>
      <c r="H5" s="4">
        <v>40</v>
      </c>
      <c r="I5" s="4">
        <v>1</v>
      </c>
      <c r="J5" s="60">
        <f t="shared" ref="J5:J68" si="8">+H5/I5</f>
        <v>40</v>
      </c>
      <c r="K5" s="51">
        <f t="shared" si="0"/>
        <v>10</v>
      </c>
      <c r="L5" s="51">
        <f t="shared" si="1"/>
        <v>30</v>
      </c>
      <c r="M5" s="52">
        <f t="shared" si="2"/>
        <v>2</v>
      </c>
      <c r="N5" s="53"/>
      <c r="O5" s="53"/>
      <c r="P5" s="48">
        <f t="shared" si="3"/>
        <v>0.36</v>
      </c>
      <c r="Q5" s="48">
        <f t="shared" si="4"/>
        <v>1</v>
      </c>
      <c r="R5" s="48">
        <f t="shared" si="5"/>
        <v>4</v>
      </c>
      <c r="S5" s="48">
        <f t="shared" si="6"/>
        <v>2.2999999999999998</v>
      </c>
      <c r="T5" s="56">
        <f t="shared" si="7"/>
        <v>7.66</v>
      </c>
      <c r="U5" s="54"/>
      <c r="V5" s="61">
        <f t="shared" ref="V5:V68" si="9">+T5/I5</f>
        <v>7.66</v>
      </c>
      <c r="W5" s="60">
        <f t="shared" ref="W5:W68" si="10">+J5-V5</f>
        <v>32.340000000000003</v>
      </c>
    </row>
    <row r="6" spans="1:23" s="1" customFormat="1" ht="12.75">
      <c r="A6" s="1" t="s">
        <v>258</v>
      </c>
      <c r="B6" s="1" t="s">
        <v>259</v>
      </c>
      <c r="C6" s="1" t="s">
        <v>260</v>
      </c>
      <c r="D6" s="1" t="s">
        <v>59</v>
      </c>
      <c r="E6" s="1" t="s">
        <v>66</v>
      </c>
      <c r="F6" s="1" t="s">
        <v>149</v>
      </c>
      <c r="G6" s="1" t="s">
        <v>166</v>
      </c>
      <c r="H6" s="4">
        <v>73.25</v>
      </c>
      <c r="I6" s="4">
        <v>2</v>
      </c>
      <c r="J6" s="60">
        <f t="shared" si="8"/>
        <v>36.625</v>
      </c>
      <c r="K6" s="51">
        <f t="shared" si="0"/>
        <v>18.3125</v>
      </c>
      <c r="L6" s="51">
        <f t="shared" si="1"/>
        <v>54.9375</v>
      </c>
      <c r="M6" s="52">
        <f t="shared" si="2"/>
        <v>8</v>
      </c>
      <c r="N6" s="53"/>
      <c r="O6" s="53"/>
      <c r="P6" s="48">
        <f t="shared" si="3"/>
        <v>1.44</v>
      </c>
      <c r="Q6" s="48">
        <f t="shared" si="4"/>
        <v>2</v>
      </c>
      <c r="R6" s="48">
        <f t="shared" si="5"/>
        <v>16</v>
      </c>
      <c r="S6" s="48">
        <f t="shared" si="6"/>
        <v>4.5999999999999996</v>
      </c>
      <c r="T6" s="56">
        <f t="shared" si="7"/>
        <v>24.040000000000003</v>
      </c>
      <c r="U6" s="54"/>
      <c r="V6" s="61">
        <f t="shared" si="9"/>
        <v>12.020000000000001</v>
      </c>
      <c r="W6" s="60">
        <f t="shared" si="10"/>
        <v>24.604999999999997</v>
      </c>
    </row>
    <row r="7" spans="1:23" s="1" customFormat="1" ht="12.75">
      <c r="A7" s="1" t="s">
        <v>286</v>
      </c>
      <c r="B7" s="1" t="s">
        <v>287</v>
      </c>
      <c r="C7" s="1" t="s">
        <v>288</v>
      </c>
      <c r="D7" s="1" t="s">
        <v>59</v>
      </c>
      <c r="E7" s="1" t="s">
        <v>289</v>
      </c>
      <c r="F7" s="1" t="s">
        <v>61</v>
      </c>
      <c r="G7" s="1" t="s">
        <v>67</v>
      </c>
      <c r="H7" s="4">
        <v>37.14</v>
      </c>
      <c r="I7" s="4">
        <v>1</v>
      </c>
      <c r="J7" s="60">
        <f t="shared" si="8"/>
        <v>37.14</v>
      </c>
      <c r="K7" s="51">
        <f t="shared" si="0"/>
        <v>9.2850000000000001</v>
      </c>
      <c r="L7" s="51">
        <f t="shared" si="1"/>
        <v>27.855</v>
      </c>
      <c r="M7" s="52">
        <f t="shared" si="2"/>
        <v>4</v>
      </c>
      <c r="N7" s="53"/>
      <c r="O7" s="53"/>
      <c r="P7" s="48">
        <f t="shared" si="3"/>
        <v>0.72</v>
      </c>
      <c r="Q7" s="48">
        <f t="shared" si="4"/>
        <v>1</v>
      </c>
      <c r="R7" s="48">
        <f t="shared" si="5"/>
        <v>7</v>
      </c>
      <c r="S7" s="48">
        <f t="shared" si="6"/>
        <v>2.2999999999999998</v>
      </c>
      <c r="T7" s="56">
        <f t="shared" si="7"/>
        <v>11.020000000000001</v>
      </c>
      <c r="U7" s="54"/>
      <c r="V7" s="61">
        <f t="shared" si="9"/>
        <v>11.020000000000001</v>
      </c>
      <c r="W7" s="60">
        <f t="shared" si="10"/>
        <v>26.119999999999997</v>
      </c>
    </row>
    <row r="8" spans="1:23" s="1" customFormat="1" ht="12.75">
      <c r="A8" s="1" t="s">
        <v>384</v>
      </c>
      <c r="B8" s="1" t="s">
        <v>385</v>
      </c>
      <c r="C8" s="1" t="s">
        <v>386</v>
      </c>
      <c r="D8" s="1" t="s">
        <v>59</v>
      </c>
      <c r="E8" s="1" t="s">
        <v>60</v>
      </c>
      <c r="F8" s="1" t="s">
        <v>149</v>
      </c>
      <c r="G8" s="1" t="s">
        <v>45</v>
      </c>
      <c r="H8" s="4">
        <v>179.97</v>
      </c>
      <c r="I8" s="4">
        <v>3</v>
      </c>
      <c r="J8" s="60">
        <f t="shared" si="8"/>
        <v>59.99</v>
      </c>
      <c r="K8" s="51">
        <f t="shared" si="0"/>
        <v>44.9925</v>
      </c>
      <c r="L8" s="51">
        <f t="shared" si="1"/>
        <v>134.97749999999999</v>
      </c>
      <c r="M8" s="52">
        <f t="shared" si="2"/>
        <v>12</v>
      </c>
      <c r="N8" s="53"/>
      <c r="O8" s="53"/>
      <c r="P8" s="48">
        <f t="shared" si="3"/>
        <v>2.16</v>
      </c>
      <c r="Q8" s="48">
        <f t="shared" si="4"/>
        <v>3</v>
      </c>
      <c r="R8" s="48">
        <f t="shared" si="5"/>
        <v>24</v>
      </c>
      <c r="S8" s="48">
        <f t="shared" si="6"/>
        <v>6.8999999999999995</v>
      </c>
      <c r="T8" s="56">
        <f t="shared" si="7"/>
        <v>36.06</v>
      </c>
      <c r="U8" s="54"/>
      <c r="V8" s="61">
        <f t="shared" si="9"/>
        <v>12.020000000000001</v>
      </c>
      <c r="W8" s="60">
        <f t="shared" si="10"/>
        <v>47.97</v>
      </c>
    </row>
    <row r="9" spans="1:23" s="1" customFormat="1" ht="12.75">
      <c r="A9" s="1" t="s">
        <v>498</v>
      </c>
      <c r="B9" s="1" t="s">
        <v>499</v>
      </c>
      <c r="C9" s="1" t="s">
        <v>500</v>
      </c>
      <c r="D9" s="1" t="s">
        <v>59</v>
      </c>
      <c r="E9" s="1" t="s">
        <v>60</v>
      </c>
      <c r="F9" s="1" t="s">
        <v>16</v>
      </c>
      <c r="G9" s="1" t="s">
        <v>17</v>
      </c>
      <c r="H9" s="4">
        <v>830.45</v>
      </c>
      <c r="I9" s="4">
        <v>21</v>
      </c>
      <c r="J9" s="60">
        <f t="shared" si="8"/>
        <v>39.545238095238098</v>
      </c>
      <c r="K9" s="51">
        <f t="shared" si="0"/>
        <v>207.61250000000001</v>
      </c>
      <c r="L9" s="51">
        <f t="shared" si="1"/>
        <v>622.83750000000009</v>
      </c>
      <c r="M9" s="52">
        <f t="shared" si="2"/>
        <v>42</v>
      </c>
      <c r="N9" s="53"/>
      <c r="O9" s="53"/>
      <c r="P9" s="48">
        <f t="shared" si="3"/>
        <v>7.56</v>
      </c>
      <c r="Q9" s="48">
        <f t="shared" si="4"/>
        <v>21</v>
      </c>
      <c r="R9" s="48">
        <f t="shared" si="5"/>
        <v>63</v>
      </c>
      <c r="S9" s="48">
        <f t="shared" si="6"/>
        <v>48.3</v>
      </c>
      <c r="T9" s="56">
        <f t="shared" si="7"/>
        <v>139.86000000000001</v>
      </c>
      <c r="U9" s="54"/>
      <c r="V9" s="61">
        <f t="shared" si="9"/>
        <v>6.660000000000001</v>
      </c>
      <c r="W9" s="60">
        <f t="shared" si="10"/>
        <v>32.885238095238094</v>
      </c>
    </row>
    <row r="10" spans="1:23" s="1" customFormat="1" ht="12.75">
      <c r="A10" s="1" t="s">
        <v>329</v>
      </c>
      <c r="B10" s="1" t="s">
        <v>330</v>
      </c>
      <c r="C10" s="1" t="s">
        <v>331</v>
      </c>
      <c r="D10" s="1" t="s">
        <v>332</v>
      </c>
      <c r="E10" s="1" t="s">
        <v>100</v>
      </c>
      <c r="F10" s="1" t="s">
        <v>16</v>
      </c>
      <c r="G10" s="1" t="s">
        <v>109</v>
      </c>
      <c r="H10" s="4">
        <v>67.989999999999995</v>
      </c>
      <c r="I10" s="4">
        <v>1</v>
      </c>
      <c r="J10" s="60">
        <f t="shared" si="8"/>
        <v>67.989999999999995</v>
      </c>
      <c r="K10" s="51">
        <f t="shared" si="0"/>
        <v>16.997499999999999</v>
      </c>
      <c r="L10" s="51">
        <f t="shared" si="1"/>
        <v>50.992499999999993</v>
      </c>
      <c r="M10" s="52">
        <f t="shared" si="2"/>
        <v>2</v>
      </c>
      <c r="N10" s="53"/>
      <c r="O10" s="53"/>
      <c r="P10" s="48">
        <f t="shared" si="3"/>
        <v>0.36</v>
      </c>
      <c r="Q10" s="48">
        <f t="shared" si="4"/>
        <v>1</v>
      </c>
      <c r="R10" s="48">
        <f t="shared" si="5"/>
        <v>3</v>
      </c>
      <c r="S10" s="48">
        <f t="shared" si="6"/>
        <v>2.2999999999999998</v>
      </c>
      <c r="T10" s="56">
        <f t="shared" si="7"/>
        <v>6.66</v>
      </c>
      <c r="U10" s="54"/>
      <c r="V10" s="61">
        <f t="shared" si="9"/>
        <v>6.66</v>
      </c>
      <c r="W10" s="60">
        <f t="shared" si="10"/>
        <v>61.33</v>
      </c>
    </row>
    <row r="11" spans="1:23" s="1" customFormat="1" ht="12.75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H11" s="4">
        <v>-15</v>
      </c>
      <c r="I11" s="4">
        <v>-1</v>
      </c>
      <c r="J11" s="60">
        <f t="shared" si="8"/>
        <v>15</v>
      </c>
      <c r="K11" s="51">
        <f t="shared" si="0"/>
        <v>-3.75</v>
      </c>
      <c r="L11" s="51">
        <f t="shared" si="1"/>
        <v>-11.25</v>
      </c>
      <c r="M11" s="52">
        <f t="shared" si="2"/>
        <v>-6</v>
      </c>
      <c r="N11" s="53"/>
      <c r="O11" s="53"/>
      <c r="P11" s="48">
        <f t="shared" si="3"/>
        <v>-1.08</v>
      </c>
      <c r="Q11" s="48">
        <f t="shared" si="4"/>
        <v>-1</v>
      </c>
      <c r="R11" s="48">
        <f t="shared" si="5"/>
        <v>-12</v>
      </c>
      <c r="S11" s="48">
        <f t="shared" ref="S11:S31" si="11">+I11*2.25</f>
        <v>-2.25</v>
      </c>
      <c r="T11" s="56">
        <f t="shared" si="7"/>
        <v>-16.329999999999998</v>
      </c>
      <c r="V11" s="61">
        <f t="shared" si="9"/>
        <v>16.329999999999998</v>
      </c>
      <c r="W11" s="60">
        <f t="shared" si="10"/>
        <v>-1.3299999999999983</v>
      </c>
    </row>
    <row r="12" spans="1:23" s="1" customFormat="1" ht="12.75">
      <c r="A12" s="1" t="s">
        <v>93</v>
      </c>
      <c r="B12" s="1" t="s">
        <v>94</v>
      </c>
      <c r="C12" s="1" t="s">
        <v>95</v>
      </c>
      <c r="D12" s="1" t="s">
        <v>38</v>
      </c>
      <c r="E12" s="1" t="s">
        <v>96</v>
      </c>
      <c r="F12" s="1" t="s">
        <v>71</v>
      </c>
      <c r="G12" s="1" t="s">
        <v>41</v>
      </c>
      <c r="H12" s="4">
        <v>-10.8</v>
      </c>
      <c r="I12" s="4">
        <v>-1</v>
      </c>
      <c r="J12" s="60">
        <f t="shared" si="8"/>
        <v>10.8</v>
      </c>
      <c r="K12" s="51">
        <f t="shared" si="0"/>
        <v>-2.7</v>
      </c>
      <c r="L12" s="51">
        <f t="shared" si="1"/>
        <v>-8.1000000000000014</v>
      </c>
      <c r="M12" s="52">
        <f t="shared" si="2"/>
        <v>-7</v>
      </c>
      <c r="N12" s="53"/>
      <c r="O12" s="53"/>
      <c r="P12" s="48">
        <f t="shared" si="3"/>
        <v>-1.26</v>
      </c>
      <c r="Q12" s="48">
        <f t="shared" si="4"/>
        <v>-1</v>
      </c>
      <c r="R12" s="48">
        <f t="shared" si="5"/>
        <v>-14</v>
      </c>
      <c r="S12" s="48">
        <f t="shared" si="11"/>
        <v>-2.25</v>
      </c>
      <c r="T12" s="56">
        <f t="shared" si="7"/>
        <v>-18.510000000000002</v>
      </c>
      <c r="V12" s="61">
        <f t="shared" si="9"/>
        <v>18.510000000000002</v>
      </c>
      <c r="W12" s="60">
        <f t="shared" si="10"/>
        <v>-7.7100000000000009</v>
      </c>
    </row>
    <row r="13" spans="1:23" s="1" customFormat="1" ht="12.75">
      <c r="A13" s="1" t="s">
        <v>122</v>
      </c>
      <c r="B13" s="1" t="s">
        <v>123</v>
      </c>
      <c r="C13" s="1" t="s">
        <v>124</v>
      </c>
      <c r="D13" s="1" t="s">
        <v>38</v>
      </c>
      <c r="E13" s="1" t="s">
        <v>96</v>
      </c>
      <c r="F13" s="1" t="s">
        <v>104</v>
      </c>
      <c r="G13" s="1" t="s">
        <v>125</v>
      </c>
      <c r="H13" s="4">
        <v>319.70999999999998</v>
      </c>
      <c r="I13" s="4">
        <v>21</v>
      </c>
      <c r="J13" s="60">
        <f t="shared" si="8"/>
        <v>15.224285714285713</v>
      </c>
      <c r="K13" s="51">
        <f t="shared" si="0"/>
        <v>79.927499999999995</v>
      </c>
      <c r="L13" s="51">
        <f t="shared" si="1"/>
        <v>239.78249999999997</v>
      </c>
      <c r="M13" s="52">
        <f t="shared" si="2"/>
        <v>105</v>
      </c>
      <c r="N13" s="53"/>
      <c r="O13" s="53"/>
      <c r="P13" s="48">
        <f t="shared" si="3"/>
        <v>18.899999999999999</v>
      </c>
      <c r="Q13" s="48">
        <f t="shared" si="4"/>
        <v>21</v>
      </c>
      <c r="R13" s="48">
        <f t="shared" si="5"/>
        <v>210</v>
      </c>
      <c r="S13" s="48">
        <f t="shared" si="11"/>
        <v>47.25</v>
      </c>
      <c r="T13" s="56">
        <f t="shared" si="7"/>
        <v>297.14999999999998</v>
      </c>
      <c r="V13" s="61">
        <f t="shared" si="9"/>
        <v>14.149999999999999</v>
      </c>
      <c r="W13" s="60">
        <f t="shared" si="10"/>
        <v>1.0742857142857147</v>
      </c>
    </row>
    <row r="14" spans="1:23" s="1" customFormat="1" ht="12.75">
      <c r="A14" s="1" t="s">
        <v>137</v>
      </c>
      <c r="B14" s="1" t="s">
        <v>138</v>
      </c>
      <c r="C14" s="1" t="s">
        <v>139</v>
      </c>
      <c r="D14" s="1" t="s">
        <v>38</v>
      </c>
      <c r="E14" s="1" t="s">
        <v>140</v>
      </c>
      <c r="F14" s="1" t="s">
        <v>61</v>
      </c>
      <c r="G14" s="1" t="s">
        <v>41</v>
      </c>
      <c r="H14" s="4">
        <v>-174.54</v>
      </c>
      <c r="I14" s="4">
        <v>-13</v>
      </c>
      <c r="J14" s="60">
        <f t="shared" si="8"/>
        <v>13.426153846153845</v>
      </c>
      <c r="K14" s="51">
        <f t="shared" si="0"/>
        <v>-43.634999999999998</v>
      </c>
      <c r="L14" s="51">
        <f t="shared" si="1"/>
        <v>-130.905</v>
      </c>
      <c r="M14" s="52">
        <f t="shared" si="2"/>
        <v>-52</v>
      </c>
      <c r="N14" s="53"/>
      <c r="O14" s="53"/>
      <c r="P14" s="48">
        <f t="shared" si="3"/>
        <v>-9.36</v>
      </c>
      <c r="Q14" s="48">
        <f t="shared" si="4"/>
        <v>-13</v>
      </c>
      <c r="R14" s="48">
        <f t="shared" si="5"/>
        <v>-91</v>
      </c>
      <c r="S14" s="48">
        <f t="shared" si="11"/>
        <v>-29.25</v>
      </c>
      <c r="T14" s="56">
        <f t="shared" si="7"/>
        <v>-142.61000000000001</v>
      </c>
      <c r="V14" s="61">
        <f t="shared" si="9"/>
        <v>10.97</v>
      </c>
      <c r="W14" s="60">
        <f t="shared" si="10"/>
        <v>2.4561538461538444</v>
      </c>
    </row>
    <row r="15" spans="1:23" s="1" customFormat="1" ht="12.75">
      <c r="A15" s="1" t="s">
        <v>145</v>
      </c>
      <c r="B15" s="1" t="s">
        <v>146</v>
      </c>
      <c r="C15" s="1" t="s">
        <v>147</v>
      </c>
      <c r="D15" s="1" t="s">
        <v>38</v>
      </c>
      <c r="E15" s="1" t="s">
        <v>148</v>
      </c>
      <c r="F15" s="1" t="s">
        <v>149</v>
      </c>
      <c r="G15" s="1" t="s">
        <v>41</v>
      </c>
      <c r="H15" s="4">
        <v>-14.4</v>
      </c>
      <c r="I15" s="4">
        <v>-1</v>
      </c>
      <c r="J15" s="60">
        <f t="shared" si="8"/>
        <v>14.4</v>
      </c>
      <c r="K15" s="51">
        <f t="shared" si="0"/>
        <v>-3.6</v>
      </c>
      <c r="L15" s="51">
        <f t="shared" si="1"/>
        <v>-10.8</v>
      </c>
      <c r="M15" s="52">
        <f t="shared" si="2"/>
        <v>-4</v>
      </c>
      <c r="N15" s="53"/>
      <c r="O15" s="53"/>
      <c r="P15" s="48">
        <f t="shared" si="3"/>
        <v>-0.72</v>
      </c>
      <c r="Q15" s="48">
        <f t="shared" si="4"/>
        <v>-1</v>
      </c>
      <c r="R15" s="48">
        <f t="shared" si="5"/>
        <v>-8</v>
      </c>
      <c r="S15" s="48">
        <f t="shared" si="11"/>
        <v>-2.25</v>
      </c>
      <c r="T15" s="56">
        <f t="shared" si="7"/>
        <v>-11.97</v>
      </c>
      <c r="V15" s="61">
        <f t="shared" si="9"/>
        <v>11.97</v>
      </c>
      <c r="W15" s="60">
        <f t="shared" si="10"/>
        <v>2.4299999999999997</v>
      </c>
    </row>
    <row r="16" spans="1:23" s="1" customFormat="1" ht="12.75">
      <c r="A16" s="1" t="s">
        <v>154</v>
      </c>
      <c r="B16" s="1" t="s">
        <v>155</v>
      </c>
      <c r="C16" s="1" t="s">
        <v>156</v>
      </c>
      <c r="D16" s="1" t="s">
        <v>38</v>
      </c>
      <c r="E16" s="1" t="s">
        <v>157</v>
      </c>
      <c r="F16" s="1" t="s">
        <v>158</v>
      </c>
      <c r="G16" s="1" t="s">
        <v>125</v>
      </c>
      <c r="H16" s="4">
        <v>5641.15</v>
      </c>
      <c r="I16" s="4">
        <v>354</v>
      </c>
      <c r="J16" s="60">
        <f t="shared" si="8"/>
        <v>15.935451977401129</v>
      </c>
      <c r="K16" s="51">
        <f t="shared" si="0"/>
        <v>1410.2874999999999</v>
      </c>
      <c r="L16" s="51">
        <f t="shared" si="1"/>
        <v>4230.8624999999993</v>
      </c>
      <c r="M16" s="52">
        <f>+ROUNDUP(F16/2,0)*I16</f>
        <v>2832</v>
      </c>
      <c r="N16" s="53"/>
      <c r="O16" s="53"/>
      <c r="P16" s="48">
        <f>+M16*0.18</f>
        <v>509.76</v>
      </c>
      <c r="Q16" s="48">
        <f t="shared" si="4"/>
        <v>354</v>
      </c>
      <c r="R16" s="48">
        <f>+I16*F16*1</f>
        <v>5664</v>
      </c>
      <c r="S16" s="48">
        <f t="shared" si="11"/>
        <v>796.5</v>
      </c>
      <c r="T16" s="56">
        <f t="shared" si="7"/>
        <v>7324.26</v>
      </c>
      <c r="V16" s="61">
        <f t="shared" si="9"/>
        <v>20.69</v>
      </c>
      <c r="W16" s="60">
        <f t="shared" si="10"/>
        <v>-4.7545480225988719</v>
      </c>
    </row>
    <row r="17" spans="1:23" s="1" customFormat="1" ht="12.75">
      <c r="A17" s="1" t="s">
        <v>171</v>
      </c>
      <c r="B17" s="1" t="s">
        <v>172</v>
      </c>
      <c r="C17" s="1" t="s">
        <v>173</v>
      </c>
      <c r="D17" s="1" t="s">
        <v>38</v>
      </c>
      <c r="E17" s="1" t="s">
        <v>174</v>
      </c>
      <c r="F17" s="1" t="s">
        <v>149</v>
      </c>
      <c r="G17" s="1" t="s">
        <v>41</v>
      </c>
      <c r="H17" s="4">
        <v>-13.5</v>
      </c>
      <c r="I17" s="4">
        <v>-1</v>
      </c>
      <c r="J17" s="60">
        <f t="shared" si="8"/>
        <v>13.5</v>
      </c>
      <c r="K17" s="51">
        <f t="shared" si="0"/>
        <v>-3.375</v>
      </c>
      <c r="L17" s="51">
        <f t="shared" si="1"/>
        <v>-10.125</v>
      </c>
      <c r="M17" s="52">
        <f t="shared" si="2"/>
        <v>-4</v>
      </c>
      <c r="N17" s="53"/>
      <c r="O17" s="53"/>
      <c r="P17" s="48">
        <f t="shared" si="3"/>
        <v>-0.72</v>
      </c>
      <c r="Q17" s="48">
        <f t="shared" si="4"/>
        <v>-1</v>
      </c>
      <c r="R17" s="48">
        <f t="shared" si="5"/>
        <v>-8</v>
      </c>
      <c r="S17" s="48">
        <f t="shared" si="11"/>
        <v>-2.25</v>
      </c>
      <c r="T17" s="56">
        <f t="shared" si="7"/>
        <v>-11.97</v>
      </c>
      <c r="V17" s="61">
        <f t="shared" si="9"/>
        <v>11.97</v>
      </c>
      <c r="W17" s="60">
        <f t="shared" si="10"/>
        <v>1.5299999999999994</v>
      </c>
    </row>
    <row r="18" spans="1:23" s="1" customFormat="1" ht="12.75">
      <c r="A18" s="1" t="s">
        <v>212</v>
      </c>
      <c r="B18" s="1" t="s">
        <v>213</v>
      </c>
      <c r="C18" s="1" t="s">
        <v>214</v>
      </c>
      <c r="D18" s="1" t="s">
        <v>38</v>
      </c>
      <c r="E18" s="1" t="s">
        <v>215</v>
      </c>
      <c r="F18" s="1" t="s">
        <v>40</v>
      </c>
      <c r="G18" s="1" t="s">
        <v>41</v>
      </c>
      <c r="H18" s="4">
        <v>547.97</v>
      </c>
      <c r="I18" s="4">
        <v>40</v>
      </c>
      <c r="J18" s="60">
        <f t="shared" si="8"/>
        <v>13.699250000000001</v>
      </c>
      <c r="K18" s="51">
        <f t="shared" si="0"/>
        <v>136.99250000000001</v>
      </c>
      <c r="L18" s="51">
        <f t="shared" si="1"/>
        <v>410.97750000000002</v>
      </c>
      <c r="M18" s="52">
        <f t="shared" si="2"/>
        <v>240</v>
      </c>
      <c r="N18" s="53"/>
      <c r="O18" s="53"/>
      <c r="P18" s="48">
        <f t="shared" si="3"/>
        <v>43.199999999999996</v>
      </c>
      <c r="Q18" s="48">
        <f t="shared" si="4"/>
        <v>40</v>
      </c>
      <c r="R18" s="48">
        <f t="shared" si="5"/>
        <v>480</v>
      </c>
      <c r="S18" s="48">
        <f t="shared" si="11"/>
        <v>90</v>
      </c>
      <c r="T18" s="56">
        <f t="shared" si="7"/>
        <v>653.20000000000005</v>
      </c>
      <c r="V18" s="61">
        <f t="shared" si="9"/>
        <v>16.330000000000002</v>
      </c>
      <c r="W18" s="60">
        <f t="shared" si="10"/>
        <v>-2.6307500000000008</v>
      </c>
    </row>
    <row r="19" spans="1:23" s="1" customFormat="1" ht="12.75">
      <c r="A19" s="1" t="s">
        <v>249</v>
      </c>
      <c r="B19" s="1" t="s">
        <v>250</v>
      </c>
      <c r="C19" s="1" t="s">
        <v>251</v>
      </c>
      <c r="D19" s="1" t="s">
        <v>38</v>
      </c>
      <c r="E19" s="1" t="s">
        <v>132</v>
      </c>
      <c r="F19" s="1" t="s">
        <v>71</v>
      </c>
      <c r="G19" s="1" t="s">
        <v>125</v>
      </c>
      <c r="H19" s="4">
        <v>3476.7</v>
      </c>
      <c r="I19" s="4">
        <v>220</v>
      </c>
      <c r="J19" s="60">
        <f t="shared" si="8"/>
        <v>15.803181818181818</v>
      </c>
      <c r="K19" s="51">
        <f t="shared" si="0"/>
        <v>869.17499999999995</v>
      </c>
      <c r="L19" s="51">
        <f t="shared" si="1"/>
        <v>2607.5249999999996</v>
      </c>
      <c r="M19" s="52">
        <f t="shared" si="2"/>
        <v>1540</v>
      </c>
      <c r="N19" s="53"/>
      <c r="O19" s="53"/>
      <c r="P19" s="48">
        <f t="shared" si="3"/>
        <v>277.2</v>
      </c>
      <c r="Q19" s="48">
        <f t="shared" si="4"/>
        <v>220</v>
      </c>
      <c r="R19" s="48">
        <f t="shared" si="5"/>
        <v>3080</v>
      </c>
      <c r="S19" s="48">
        <f t="shared" si="11"/>
        <v>495</v>
      </c>
      <c r="T19" s="56">
        <f t="shared" si="7"/>
        <v>4072.2</v>
      </c>
      <c r="V19" s="61">
        <f t="shared" si="9"/>
        <v>18.509999999999998</v>
      </c>
      <c r="W19" s="60">
        <f t="shared" si="10"/>
        <v>-2.7068181818181802</v>
      </c>
    </row>
    <row r="20" spans="1:23" s="1" customFormat="1" ht="12.75">
      <c r="A20" s="1" t="s">
        <v>275</v>
      </c>
      <c r="B20" s="1" t="s">
        <v>276</v>
      </c>
      <c r="C20" s="1" t="s">
        <v>277</v>
      </c>
      <c r="D20" s="1" t="s">
        <v>38</v>
      </c>
      <c r="E20" s="1" t="s">
        <v>132</v>
      </c>
      <c r="F20" s="1" t="s">
        <v>85</v>
      </c>
      <c r="G20" s="1" t="s">
        <v>278</v>
      </c>
      <c r="H20" s="4">
        <v>5844.74</v>
      </c>
      <c r="I20" s="4">
        <v>482</v>
      </c>
      <c r="J20" s="60">
        <f t="shared" si="8"/>
        <v>12.126016597510374</v>
      </c>
      <c r="K20" s="51">
        <f t="shared" si="0"/>
        <v>1461.1849999999999</v>
      </c>
      <c r="L20" s="51">
        <f t="shared" si="1"/>
        <v>4383.5550000000003</v>
      </c>
      <c r="M20" s="52">
        <f t="shared" si="2"/>
        <v>1446</v>
      </c>
      <c r="N20" s="53"/>
      <c r="O20" s="53"/>
      <c r="P20" s="48">
        <f t="shared" si="3"/>
        <v>260.27999999999997</v>
      </c>
      <c r="Q20" s="48">
        <f t="shared" si="4"/>
        <v>482</v>
      </c>
      <c r="R20" s="48">
        <f t="shared" si="5"/>
        <v>2892</v>
      </c>
      <c r="S20" s="48">
        <f t="shared" si="11"/>
        <v>1084.5</v>
      </c>
      <c r="T20" s="56">
        <f t="shared" si="7"/>
        <v>4718.78</v>
      </c>
      <c r="V20" s="61">
        <f t="shared" si="9"/>
        <v>9.7899999999999991</v>
      </c>
      <c r="W20" s="60">
        <f t="shared" si="10"/>
        <v>2.3360165975103744</v>
      </c>
    </row>
    <row r="21" spans="1:23" s="1" customFormat="1" ht="12.75">
      <c r="A21" s="1" t="s">
        <v>294</v>
      </c>
      <c r="B21" s="1" t="s">
        <v>295</v>
      </c>
      <c r="C21" s="1" t="s">
        <v>296</v>
      </c>
      <c r="D21" s="1" t="s">
        <v>38</v>
      </c>
      <c r="E21" s="1" t="s">
        <v>174</v>
      </c>
      <c r="F21" s="1" t="s">
        <v>297</v>
      </c>
      <c r="G21" s="1" t="s">
        <v>41</v>
      </c>
      <c r="H21" s="4">
        <v>-158.38999999999999</v>
      </c>
      <c r="I21" s="4">
        <v>-11</v>
      </c>
      <c r="J21" s="60">
        <f t="shared" si="8"/>
        <v>14.399090909090908</v>
      </c>
      <c r="K21" s="51">
        <f t="shared" si="0"/>
        <v>-39.597499999999997</v>
      </c>
      <c r="L21" s="51">
        <f t="shared" si="1"/>
        <v>-118.79249999999999</v>
      </c>
      <c r="M21" s="52">
        <f t="shared" si="2"/>
        <v>-77</v>
      </c>
      <c r="N21" s="53"/>
      <c r="O21" s="53"/>
      <c r="P21" s="48">
        <f t="shared" si="3"/>
        <v>-13.86</v>
      </c>
      <c r="Q21" s="48">
        <f t="shared" si="4"/>
        <v>-11</v>
      </c>
      <c r="R21" s="48">
        <f t="shared" si="5"/>
        <v>-143</v>
      </c>
      <c r="S21" s="48">
        <f t="shared" si="11"/>
        <v>-24.75</v>
      </c>
      <c r="T21" s="56">
        <f t="shared" si="7"/>
        <v>-192.61</v>
      </c>
      <c r="V21" s="61">
        <f t="shared" si="9"/>
        <v>17.510000000000002</v>
      </c>
      <c r="W21" s="60">
        <f t="shared" si="10"/>
        <v>-3.1109090909090931</v>
      </c>
    </row>
    <row r="22" spans="1:23" s="1" customFormat="1" ht="12.75">
      <c r="A22" s="1" t="s">
        <v>305</v>
      </c>
      <c r="B22" s="1" t="s">
        <v>306</v>
      </c>
      <c r="C22" s="1" t="s">
        <v>307</v>
      </c>
      <c r="D22" s="1" t="s">
        <v>38</v>
      </c>
      <c r="E22" s="1" t="s">
        <v>308</v>
      </c>
      <c r="F22" s="1" t="s">
        <v>309</v>
      </c>
      <c r="G22" s="1" t="s">
        <v>310</v>
      </c>
      <c r="H22" s="4">
        <v>-250.77</v>
      </c>
      <c r="I22" s="4">
        <v>-20</v>
      </c>
      <c r="J22" s="60">
        <f t="shared" si="8"/>
        <v>12.538500000000001</v>
      </c>
      <c r="K22" s="51">
        <f t="shared" si="0"/>
        <v>-62.692500000000003</v>
      </c>
      <c r="L22" s="51">
        <f t="shared" si="1"/>
        <v>-188.07750000000001</v>
      </c>
      <c r="M22" s="52">
        <f t="shared" si="2"/>
        <v>-60</v>
      </c>
      <c r="N22" s="53"/>
      <c r="O22" s="53"/>
      <c r="P22" s="48">
        <f t="shared" si="3"/>
        <v>-10.799999999999999</v>
      </c>
      <c r="Q22" s="48">
        <f t="shared" si="4"/>
        <v>-20</v>
      </c>
      <c r="R22" s="48">
        <f t="shared" si="5"/>
        <v>-100</v>
      </c>
      <c r="S22" s="48">
        <f t="shared" si="11"/>
        <v>-45</v>
      </c>
      <c r="T22" s="56">
        <f t="shared" si="7"/>
        <v>-175.8</v>
      </c>
      <c r="V22" s="61">
        <f t="shared" si="9"/>
        <v>8.7900000000000009</v>
      </c>
      <c r="W22" s="60">
        <f t="shared" si="10"/>
        <v>3.7484999999999999</v>
      </c>
    </row>
    <row r="23" spans="1:23" s="1" customFormat="1" ht="12.75">
      <c r="A23" s="1" t="s">
        <v>318</v>
      </c>
      <c r="B23" s="1" t="s">
        <v>319</v>
      </c>
      <c r="C23" s="1" t="s">
        <v>320</v>
      </c>
      <c r="D23" s="1" t="s">
        <v>38</v>
      </c>
      <c r="E23" s="1" t="s">
        <v>321</v>
      </c>
      <c r="F23" s="1" t="s">
        <v>61</v>
      </c>
      <c r="G23" s="1" t="s">
        <v>322</v>
      </c>
      <c r="H23" s="4">
        <v>-169.55</v>
      </c>
      <c r="I23" s="4">
        <v>-15</v>
      </c>
      <c r="J23" s="60">
        <f t="shared" si="8"/>
        <v>11.303333333333335</v>
      </c>
      <c r="K23" s="51">
        <f t="shared" si="0"/>
        <v>-42.387500000000003</v>
      </c>
      <c r="L23" s="51">
        <f t="shared" si="1"/>
        <v>-127.16250000000001</v>
      </c>
      <c r="M23" s="52">
        <f t="shared" si="2"/>
        <v>-60</v>
      </c>
      <c r="N23" s="53"/>
      <c r="O23" s="53"/>
      <c r="P23" s="48">
        <f t="shared" si="3"/>
        <v>-10.799999999999999</v>
      </c>
      <c r="Q23" s="48">
        <f t="shared" si="4"/>
        <v>-15</v>
      </c>
      <c r="R23" s="48">
        <f t="shared" si="5"/>
        <v>-105</v>
      </c>
      <c r="S23" s="48">
        <f t="shared" si="11"/>
        <v>-33.75</v>
      </c>
      <c r="T23" s="56">
        <f t="shared" si="7"/>
        <v>-164.55</v>
      </c>
      <c r="V23" s="61">
        <f t="shared" si="9"/>
        <v>10.97</v>
      </c>
      <c r="W23" s="60">
        <f t="shared" si="10"/>
        <v>0.33333333333333393</v>
      </c>
    </row>
    <row r="24" spans="1:23" s="1" customFormat="1" ht="12.75">
      <c r="A24" s="1" t="s">
        <v>336</v>
      </c>
      <c r="B24" s="1" t="s">
        <v>337</v>
      </c>
      <c r="C24" s="1" t="s">
        <v>338</v>
      </c>
      <c r="D24" s="1" t="s">
        <v>38</v>
      </c>
      <c r="E24" s="1" t="s">
        <v>132</v>
      </c>
      <c r="F24" s="1" t="s">
        <v>85</v>
      </c>
      <c r="G24" s="1" t="s">
        <v>41</v>
      </c>
      <c r="H24" s="4">
        <v>10404.219999999999</v>
      </c>
      <c r="I24" s="4">
        <v>726</v>
      </c>
      <c r="J24" s="60">
        <f t="shared" si="8"/>
        <v>14.330881542699723</v>
      </c>
      <c r="K24" s="51">
        <f t="shared" si="0"/>
        <v>2601.0549999999998</v>
      </c>
      <c r="L24" s="51">
        <f t="shared" si="1"/>
        <v>7803.1649999999991</v>
      </c>
      <c r="M24" s="52">
        <f t="shared" si="2"/>
        <v>2178</v>
      </c>
      <c r="N24" s="53"/>
      <c r="O24" s="53"/>
      <c r="P24" s="48">
        <f t="shared" si="3"/>
        <v>392.03999999999996</v>
      </c>
      <c r="Q24" s="48">
        <f t="shared" si="4"/>
        <v>726</v>
      </c>
      <c r="R24" s="48">
        <f t="shared" si="5"/>
        <v>4356</v>
      </c>
      <c r="S24" s="48">
        <f>+I24*2.25</f>
        <v>1633.5</v>
      </c>
      <c r="T24" s="56">
        <f t="shared" si="7"/>
        <v>7107.54</v>
      </c>
      <c r="V24" s="61">
        <f t="shared" si="9"/>
        <v>9.7899999999999991</v>
      </c>
      <c r="W24" s="60">
        <f t="shared" si="10"/>
        <v>4.540881542699724</v>
      </c>
    </row>
    <row r="25" spans="1:23" s="1" customFormat="1" ht="12.75">
      <c r="A25" s="1" t="s">
        <v>368</v>
      </c>
      <c r="B25" s="1" t="s">
        <v>369</v>
      </c>
      <c r="C25" s="1" t="s">
        <v>370</v>
      </c>
      <c r="D25" s="1" t="s">
        <v>38</v>
      </c>
      <c r="E25" s="1" t="s">
        <v>371</v>
      </c>
      <c r="F25" s="1" t="s">
        <v>104</v>
      </c>
      <c r="G25" s="1" t="s">
        <v>125</v>
      </c>
      <c r="H25" s="4">
        <v>62.65</v>
      </c>
      <c r="I25" s="4">
        <v>4</v>
      </c>
      <c r="J25" s="60">
        <f t="shared" si="8"/>
        <v>15.6625</v>
      </c>
      <c r="K25" s="51">
        <f t="shared" si="0"/>
        <v>15.6625</v>
      </c>
      <c r="L25" s="51">
        <f t="shared" si="1"/>
        <v>46.987499999999997</v>
      </c>
      <c r="M25" s="52">
        <f t="shared" si="2"/>
        <v>20</v>
      </c>
      <c r="N25" s="53"/>
      <c r="O25" s="53"/>
      <c r="P25" s="48">
        <f t="shared" si="3"/>
        <v>3.5999999999999996</v>
      </c>
      <c r="Q25" s="48">
        <f t="shared" si="4"/>
        <v>4</v>
      </c>
      <c r="R25" s="48">
        <f t="shared" si="5"/>
        <v>40</v>
      </c>
      <c r="S25" s="48">
        <f t="shared" si="11"/>
        <v>9</v>
      </c>
      <c r="T25" s="56">
        <f t="shared" si="7"/>
        <v>56.6</v>
      </c>
      <c r="V25" s="61">
        <f t="shared" si="9"/>
        <v>14.15</v>
      </c>
      <c r="W25" s="60">
        <f t="shared" si="10"/>
        <v>1.5124999999999993</v>
      </c>
    </row>
    <row r="26" spans="1:23" s="1" customFormat="1" ht="12.75">
      <c r="A26" s="1" t="s">
        <v>387</v>
      </c>
      <c r="B26" s="1" t="s">
        <v>388</v>
      </c>
      <c r="C26" s="1" t="s">
        <v>389</v>
      </c>
      <c r="D26" s="1" t="s">
        <v>38</v>
      </c>
      <c r="E26" s="1" t="s">
        <v>308</v>
      </c>
      <c r="F26" s="1" t="s">
        <v>85</v>
      </c>
      <c r="G26" s="1" t="s">
        <v>41</v>
      </c>
      <c r="H26" s="4">
        <v>68.39</v>
      </c>
      <c r="I26" s="4">
        <v>5</v>
      </c>
      <c r="J26" s="60">
        <f t="shared" si="8"/>
        <v>13.678000000000001</v>
      </c>
      <c r="K26" s="51">
        <f t="shared" si="0"/>
        <v>17.0975</v>
      </c>
      <c r="L26" s="51">
        <f t="shared" si="1"/>
        <v>51.292500000000004</v>
      </c>
      <c r="M26" s="52">
        <f t="shared" si="2"/>
        <v>15</v>
      </c>
      <c r="N26" s="53"/>
      <c r="O26" s="53"/>
      <c r="P26" s="48">
        <f t="shared" si="3"/>
        <v>2.6999999999999997</v>
      </c>
      <c r="Q26" s="48">
        <f t="shared" si="4"/>
        <v>5</v>
      </c>
      <c r="R26" s="48">
        <f t="shared" si="5"/>
        <v>30</v>
      </c>
      <c r="S26" s="48">
        <f t="shared" si="11"/>
        <v>11.25</v>
      </c>
      <c r="T26" s="56">
        <f t="shared" si="7"/>
        <v>48.95</v>
      </c>
      <c r="V26" s="61">
        <f t="shared" si="9"/>
        <v>9.7900000000000009</v>
      </c>
      <c r="W26" s="60">
        <f t="shared" si="10"/>
        <v>3.8879999999999999</v>
      </c>
    </row>
    <row r="27" spans="1:23" s="1" customFormat="1" ht="12.75">
      <c r="A27" s="1" t="s">
        <v>420</v>
      </c>
      <c r="B27" s="1" t="s">
        <v>421</v>
      </c>
      <c r="C27" s="1" t="s">
        <v>422</v>
      </c>
      <c r="D27" s="1" t="s">
        <v>38</v>
      </c>
      <c r="E27" s="1" t="s">
        <v>96</v>
      </c>
      <c r="F27" s="1" t="s">
        <v>423</v>
      </c>
      <c r="G27" s="1" t="s">
        <v>41</v>
      </c>
      <c r="H27" s="4">
        <v>-123.29</v>
      </c>
      <c r="I27" s="4">
        <v>-9</v>
      </c>
      <c r="J27" s="60">
        <f t="shared" si="8"/>
        <v>13.69888888888889</v>
      </c>
      <c r="K27" s="51">
        <f t="shared" si="0"/>
        <v>-30.822500000000002</v>
      </c>
      <c r="L27" s="51">
        <f t="shared" si="1"/>
        <v>-92.467500000000001</v>
      </c>
      <c r="M27" s="52">
        <f t="shared" si="2"/>
        <v>-45</v>
      </c>
      <c r="N27" s="53"/>
      <c r="O27" s="53"/>
      <c r="P27" s="48">
        <f t="shared" si="3"/>
        <v>-8.1</v>
      </c>
      <c r="Q27" s="48">
        <f t="shared" si="4"/>
        <v>-9</v>
      </c>
      <c r="R27" s="48">
        <f t="shared" si="5"/>
        <v>-81</v>
      </c>
      <c r="S27" s="48">
        <f t="shared" si="11"/>
        <v>-20.25</v>
      </c>
      <c r="T27" s="56">
        <f t="shared" si="7"/>
        <v>-118.35</v>
      </c>
      <c r="V27" s="61">
        <f t="shared" si="9"/>
        <v>13.149999999999999</v>
      </c>
      <c r="W27" s="60">
        <f t="shared" si="10"/>
        <v>0.5488888888888912</v>
      </c>
    </row>
    <row r="28" spans="1:23" s="1" customFormat="1" ht="12.75">
      <c r="A28" s="1" t="s">
        <v>439</v>
      </c>
      <c r="B28" s="1" t="s">
        <v>440</v>
      </c>
      <c r="C28" s="1" t="s">
        <v>441</v>
      </c>
      <c r="D28" s="1" t="s">
        <v>38</v>
      </c>
      <c r="E28" s="1" t="s">
        <v>215</v>
      </c>
      <c r="F28" s="1" t="s">
        <v>104</v>
      </c>
      <c r="G28" s="1" t="s">
        <v>41</v>
      </c>
      <c r="H28" s="4">
        <v>-53.99</v>
      </c>
      <c r="I28" s="4">
        <v>-4</v>
      </c>
      <c r="J28" s="60">
        <f t="shared" si="8"/>
        <v>13.4975</v>
      </c>
      <c r="K28" s="51">
        <f t="shared" si="0"/>
        <v>-13.4975</v>
      </c>
      <c r="L28" s="51">
        <f t="shared" si="1"/>
        <v>-40.4925</v>
      </c>
      <c r="M28" s="52">
        <f t="shared" si="2"/>
        <v>-20</v>
      </c>
      <c r="N28" s="53"/>
      <c r="O28" s="53"/>
      <c r="P28" s="48">
        <f t="shared" si="3"/>
        <v>-3.5999999999999996</v>
      </c>
      <c r="Q28" s="48">
        <f t="shared" si="4"/>
        <v>-4</v>
      </c>
      <c r="R28" s="48">
        <f t="shared" si="5"/>
        <v>-40</v>
      </c>
      <c r="S28" s="48">
        <f t="shared" si="11"/>
        <v>-9</v>
      </c>
      <c r="T28" s="56">
        <f t="shared" si="7"/>
        <v>-56.6</v>
      </c>
      <c r="V28" s="61">
        <f t="shared" si="9"/>
        <v>14.15</v>
      </c>
      <c r="W28" s="60">
        <f t="shared" si="10"/>
        <v>-0.65249999999999986</v>
      </c>
    </row>
    <row r="29" spans="1:23" s="1" customFormat="1" ht="12.75">
      <c r="A29" s="1" t="s">
        <v>448</v>
      </c>
      <c r="B29" s="1" t="s">
        <v>449</v>
      </c>
      <c r="C29" s="1" t="s">
        <v>450</v>
      </c>
      <c r="D29" s="1" t="s">
        <v>38</v>
      </c>
      <c r="E29" s="1" t="s">
        <v>451</v>
      </c>
      <c r="F29" s="1" t="s">
        <v>423</v>
      </c>
      <c r="G29" s="1" t="s">
        <v>41</v>
      </c>
      <c r="H29" s="4">
        <v>-112.48</v>
      </c>
      <c r="I29" s="4">
        <v>-8</v>
      </c>
      <c r="J29" s="60">
        <f t="shared" si="8"/>
        <v>14.06</v>
      </c>
      <c r="K29" s="51">
        <f t="shared" si="0"/>
        <v>-28.12</v>
      </c>
      <c r="L29" s="51">
        <f t="shared" si="1"/>
        <v>-84.36</v>
      </c>
      <c r="M29" s="52">
        <f t="shared" si="2"/>
        <v>-40</v>
      </c>
      <c r="N29" s="53"/>
      <c r="O29" s="53"/>
      <c r="P29" s="48">
        <f t="shared" si="3"/>
        <v>-7.1999999999999993</v>
      </c>
      <c r="Q29" s="48">
        <f t="shared" si="4"/>
        <v>-8</v>
      </c>
      <c r="R29" s="48">
        <f t="shared" si="5"/>
        <v>-72</v>
      </c>
      <c r="S29" s="48">
        <f t="shared" si="11"/>
        <v>-18</v>
      </c>
      <c r="T29" s="56">
        <f t="shared" si="7"/>
        <v>-105.2</v>
      </c>
      <c r="V29" s="61">
        <f t="shared" si="9"/>
        <v>13.15</v>
      </c>
      <c r="W29" s="60">
        <f t="shared" si="10"/>
        <v>0.91000000000000014</v>
      </c>
    </row>
    <row r="30" spans="1:23" s="1" customFormat="1" ht="12.75">
      <c r="A30" s="1" t="s">
        <v>455</v>
      </c>
      <c r="B30" s="1" t="s">
        <v>456</v>
      </c>
      <c r="C30" s="1" t="s">
        <v>457</v>
      </c>
      <c r="D30" s="1" t="s">
        <v>38</v>
      </c>
      <c r="E30" s="1" t="s">
        <v>140</v>
      </c>
      <c r="F30" s="1" t="s">
        <v>85</v>
      </c>
      <c r="G30" s="1" t="s">
        <v>41</v>
      </c>
      <c r="H30" s="4">
        <v>41.39</v>
      </c>
      <c r="I30" s="4">
        <v>3</v>
      </c>
      <c r="J30" s="60">
        <f t="shared" si="8"/>
        <v>13.796666666666667</v>
      </c>
      <c r="K30" s="51">
        <f t="shared" si="0"/>
        <v>10.3475</v>
      </c>
      <c r="L30" s="51">
        <f t="shared" si="1"/>
        <v>31.0425</v>
      </c>
      <c r="M30" s="52">
        <f t="shared" si="2"/>
        <v>9</v>
      </c>
      <c r="N30" s="53"/>
      <c r="O30" s="53"/>
      <c r="P30" s="48">
        <f t="shared" si="3"/>
        <v>1.6199999999999999</v>
      </c>
      <c r="Q30" s="48">
        <f t="shared" si="4"/>
        <v>3</v>
      </c>
      <c r="R30" s="48">
        <f t="shared" si="5"/>
        <v>18</v>
      </c>
      <c r="S30" s="48">
        <f t="shared" si="11"/>
        <v>6.75</v>
      </c>
      <c r="T30" s="56">
        <f t="shared" si="7"/>
        <v>29.37</v>
      </c>
      <c r="V30" s="61">
        <f t="shared" si="9"/>
        <v>9.7900000000000009</v>
      </c>
      <c r="W30" s="60">
        <f t="shared" si="10"/>
        <v>4.0066666666666659</v>
      </c>
    </row>
    <row r="31" spans="1:23" s="1" customFormat="1" ht="12.75">
      <c r="A31" s="1" t="s">
        <v>479</v>
      </c>
      <c r="B31" s="1" t="s">
        <v>480</v>
      </c>
      <c r="C31" s="1" t="s">
        <v>481</v>
      </c>
      <c r="D31" s="1" t="s">
        <v>38</v>
      </c>
      <c r="E31" s="1" t="s">
        <v>215</v>
      </c>
      <c r="F31" s="1" t="s">
        <v>309</v>
      </c>
      <c r="G31" s="1" t="s">
        <v>41</v>
      </c>
      <c r="H31" s="4">
        <v>-270.01</v>
      </c>
      <c r="I31" s="4">
        <v>-18</v>
      </c>
      <c r="J31" s="60">
        <f t="shared" si="8"/>
        <v>15.000555555555556</v>
      </c>
      <c r="K31" s="51">
        <f t="shared" si="0"/>
        <v>-67.502499999999998</v>
      </c>
      <c r="L31" s="51">
        <f t="shared" si="1"/>
        <v>-202.50749999999999</v>
      </c>
      <c r="M31" s="52">
        <f t="shared" si="2"/>
        <v>-54</v>
      </c>
      <c r="N31" s="53"/>
      <c r="O31" s="53"/>
      <c r="P31" s="48">
        <f t="shared" si="3"/>
        <v>-9.7199999999999989</v>
      </c>
      <c r="Q31" s="48">
        <f t="shared" si="4"/>
        <v>-18</v>
      </c>
      <c r="R31" s="48">
        <f t="shared" si="5"/>
        <v>-90</v>
      </c>
      <c r="S31" s="48">
        <f t="shared" si="11"/>
        <v>-40.5</v>
      </c>
      <c r="T31" s="56">
        <f t="shared" si="7"/>
        <v>-158.22</v>
      </c>
      <c r="V31" s="61">
        <f t="shared" si="9"/>
        <v>8.7899999999999991</v>
      </c>
      <c r="W31" s="60">
        <f t="shared" si="10"/>
        <v>6.2105555555555565</v>
      </c>
    </row>
    <row r="32" spans="1:23" s="1" customFormat="1" ht="12.75">
      <c r="A32" s="1" t="s">
        <v>491</v>
      </c>
      <c r="B32" s="1" t="s">
        <v>492</v>
      </c>
      <c r="C32" s="1" t="s">
        <v>493</v>
      </c>
      <c r="D32" s="1" t="s">
        <v>494</v>
      </c>
      <c r="E32" s="1" t="s">
        <v>15</v>
      </c>
      <c r="F32" s="1" t="s">
        <v>81</v>
      </c>
      <c r="G32" s="1" t="s">
        <v>62</v>
      </c>
      <c r="H32" s="4">
        <v>159.22</v>
      </c>
      <c r="I32" s="4">
        <v>3</v>
      </c>
      <c r="J32" s="60">
        <f t="shared" si="8"/>
        <v>53.073333333333331</v>
      </c>
      <c r="K32" s="51">
        <f t="shared" ref="K32:K39" si="12">+H32*0.25</f>
        <v>39.805</v>
      </c>
      <c r="L32" s="51">
        <f t="shared" ref="L32:L39" si="13">+H32-K32</f>
        <v>119.41499999999999</v>
      </c>
      <c r="O32" s="1">
        <v>17.100000000000001</v>
      </c>
      <c r="T32" s="55">
        <f t="shared" ref="T32:T39" si="14">+O32*I32</f>
        <v>51.300000000000004</v>
      </c>
      <c r="V32" s="61">
        <f t="shared" si="9"/>
        <v>17.100000000000001</v>
      </c>
      <c r="W32" s="60">
        <f t="shared" si="10"/>
        <v>35.973333333333329</v>
      </c>
    </row>
    <row r="33" spans="1:23" s="1" customFormat="1" ht="12.75">
      <c r="A33" s="1" t="s">
        <v>77</v>
      </c>
      <c r="B33" s="1" t="s">
        <v>78</v>
      </c>
      <c r="C33" s="1" t="s">
        <v>79</v>
      </c>
      <c r="D33" s="1" t="s">
        <v>80</v>
      </c>
      <c r="E33" s="1" t="s">
        <v>15</v>
      </c>
      <c r="F33" s="1" t="s">
        <v>81</v>
      </c>
      <c r="G33" s="1" t="s">
        <v>62</v>
      </c>
      <c r="H33" s="4">
        <v>864.35</v>
      </c>
      <c r="I33" s="4">
        <v>15</v>
      </c>
      <c r="J33" s="60">
        <f t="shared" si="8"/>
        <v>57.623333333333335</v>
      </c>
      <c r="K33" s="51">
        <f t="shared" si="12"/>
        <v>216.08750000000001</v>
      </c>
      <c r="L33" s="51">
        <f t="shared" si="13"/>
        <v>648.26250000000005</v>
      </c>
      <c r="O33" s="1">
        <v>17.100000000000001</v>
      </c>
      <c r="T33" s="55">
        <f t="shared" si="14"/>
        <v>256.5</v>
      </c>
      <c r="V33" s="61">
        <f t="shared" si="9"/>
        <v>17.100000000000001</v>
      </c>
      <c r="W33" s="60">
        <f t="shared" si="10"/>
        <v>40.523333333333333</v>
      </c>
    </row>
    <row r="34" spans="1:23" s="1" customFormat="1" ht="12.75">
      <c r="A34" s="1" t="s">
        <v>89</v>
      </c>
      <c r="B34" s="1" t="s">
        <v>90</v>
      </c>
      <c r="C34" s="1" t="s">
        <v>91</v>
      </c>
      <c r="D34" s="1" t="s">
        <v>80</v>
      </c>
      <c r="E34" s="1" t="s">
        <v>49</v>
      </c>
      <c r="F34" s="1" t="s">
        <v>81</v>
      </c>
      <c r="G34" s="1" t="s">
        <v>92</v>
      </c>
      <c r="H34" s="4">
        <v>0</v>
      </c>
      <c r="I34" s="4">
        <v>1</v>
      </c>
      <c r="J34" s="60">
        <f t="shared" si="8"/>
        <v>0</v>
      </c>
      <c r="K34" s="51">
        <f t="shared" si="12"/>
        <v>0</v>
      </c>
      <c r="L34" s="51">
        <f t="shared" si="13"/>
        <v>0</v>
      </c>
      <c r="O34" s="1">
        <v>20.100000000000001</v>
      </c>
      <c r="T34" s="55">
        <f t="shared" si="14"/>
        <v>20.100000000000001</v>
      </c>
      <c r="V34" s="61">
        <f t="shared" si="9"/>
        <v>20.100000000000001</v>
      </c>
      <c r="W34" s="60">
        <f t="shared" si="10"/>
        <v>-20.100000000000001</v>
      </c>
    </row>
    <row r="35" spans="1:23" s="1" customFormat="1" ht="12.75">
      <c r="A35" s="1" t="s">
        <v>226</v>
      </c>
      <c r="B35" s="1" t="s">
        <v>227</v>
      </c>
      <c r="C35" s="1" t="s">
        <v>228</v>
      </c>
      <c r="D35" s="1" t="s">
        <v>80</v>
      </c>
      <c r="E35" s="1" t="s">
        <v>225</v>
      </c>
      <c r="F35" s="1" t="s">
        <v>81</v>
      </c>
      <c r="G35" s="1" t="s">
        <v>62</v>
      </c>
      <c r="H35" s="4">
        <v>0</v>
      </c>
      <c r="I35" s="4">
        <v>1</v>
      </c>
      <c r="J35" s="60">
        <f t="shared" si="8"/>
        <v>0</v>
      </c>
      <c r="K35" s="51">
        <f t="shared" si="12"/>
        <v>0</v>
      </c>
      <c r="L35" s="51">
        <f t="shared" si="13"/>
        <v>0</v>
      </c>
      <c r="O35" s="1">
        <v>18.100000000000001</v>
      </c>
      <c r="T35" s="55">
        <f t="shared" si="14"/>
        <v>18.100000000000001</v>
      </c>
      <c r="V35" s="61">
        <f t="shared" si="9"/>
        <v>18.100000000000001</v>
      </c>
      <c r="W35" s="60">
        <f t="shared" si="10"/>
        <v>-18.100000000000001</v>
      </c>
    </row>
    <row r="36" spans="1:23" s="1" customFormat="1" ht="12.75">
      <c r="A36" s="1" t="s">
        <v>235</v>
      </c>
      <c r="B36" s="1" t="s">
        <v>236</v>
      </c>
      <c r="C36" s="1" t="s">
        <v>237</v>
      </c>
      <c r="D36" s="1" t="s">
        <v>80</v>
      </c>
      <c r="E36" s="1" t="s">
        <v>117</v>
      </c>
      <c r="F36" s="1" t="s">
        <v>81</v>
      </c>
      <c r="G36" s="1" t="s">
        <v>67</v>
      </c>
      <c r="H36" s="4">
        <v>69.989999999999995</v>
      </c>
      <c r="I36" s="4">
        <v>1</v>
      </c>
      <c r="J36" s="60">
        <f t="shared" si="8"/>
        <v>69.989999999999995</v>
      </c>
      <c r="K36" s="51">
        <f t="shared" si="12"/>
        <v>17.497499999999999</v>
      </c>
      <c r="L36" s="51">
        <f t="shared" si="13"/>
        <v>52.492499999999993</v>
      </c>
      <c r="O36" s="1">
        <v>18.100000000000001</v>
      </c>
      <c r="T36" s="55">
        <f t="shared" si="14"/>
        <v>18.100000000000001</v>
      </c>
      <c r="V36" s="61">
        <f t="shared" si="9"/>
        <v>18.100000000000001</v>
      </c>
      <c r="W36" s="60">
        <f t="shared" si="10"/>
        <v>51.889999999999993</v>
      </c>
    </row>
    <row r="37" spans="1:23" s="1" customFormat="1" ht="12.75">
      <c r="A37" s="1" t="s">
        <v>245</v>
      </c>
      <c r="B37" s="1" t="s">
        <v>246</v>
      </c>
      <c r="C37" s="1" t="s">
        <v>247</v>
      </c>
      <c r="D37" s="1" t="s">
        <v>80</v>
      </c>
      <c r="E37" s="1" t="s">
        <v>244</v>
      </c>
      <c r="F37" s="1" t="s">
        <v>81</v>
      </c>
      <c r="G37" s="1" t="s">
        <v>248</v>
      </c>
      <c r="H37" s="4">
        <v>788.72</v>
      </c>
      <c r="I37" s="4">
        <v>8</v>
      </c>
      <c r="J37" s="60">
        <f t="shared" si="8"/>
        <v>98.59</v>
      </c>
      <c r="K37" s="51">
        <f t="shared" si="12"/>
        <v>197.18</v>
      </c>
      <c r="L37" s="51">
        <f t="shared" si="13"/>
        <v>591.54</v>
      </c>
      <c r="O37" s="1">
        <v>20.100000000000001</v>
      </c>
      <c r="T37" s="55">
        <f t="shared" si="14"/>
        <v>160.80000000000001</v>
      </c>
      <c r="V37" s="61">
        <f t="shared" si="9"/>
        <v>20.100000000000001</v>
      </c>
      <c r="W37" s="60">
        <f t="shared" si="10"/>
        <v>78.490000000000009</v>
      </c>
    </row>
    <row r="38" spans="1:23" s="1" customFormat="1" ht="12.75">
      <c r="A38" s="1" t="s">
        <v>365</v>
      </c>
      <c r="B38" s="1" t="s">
        <v>366</v>
      </c>
      <c r="C38" s="1" t="s">
        <v>367</v>
      </c>
      <c r="D38" s="1" t="s">
        <v>80</v>
      </c>
      <c r="E38" s="1" t="s">
        <v>289</v>
      </c>
      <c r="F38" s="1" t="s">
        <v>81</v>
      </c>
      <c r="G38" s="1" t="s">
        <v>92</v>
      </c>
      <c r="H38" s="4">
        <v>0</v>
      </c>
      <c r="I38" s="4">
        <v>1</v>
      </c>
      <c r="J38" s="60">
        <f t="shared" si="8"/>
        <v>0</v>
      </c>
      <c r="K38" s="51">
        <f t="shared" si="12"/>
        <v>0</v>
      </c>
      <c r="L38" s="51">
        <f t="shared" si="13"/>
        <v>0</v>
      </c>
      <c r="O38" s="1">
        <v>18.100000000000001</v>
      </c>
      <c r="T38" s="55">
        <f t="shared" si="14"/>
        <v>18.100000000000001</v>
      </c>
      <c r="V38" s="61">
        <f t="shared" si="9"/>
        <v>18.100000000000001</v>
      </c>
      <c r="W38" s="60">
        <f t="shared" si="10"/>
        <v>-18.100000000000001</v>
      </c>
    </row>
    <row r="39" spans="1:23" s="1" customFormat="1" ht="12.75">
      <c r="A39" s="1" t="s">
        <v>402</v>
      </c>
      <c r="B39" s="1" t="s">
        <v>403</v>
      </c>
      <c r="C39" s="1" t="s">
        <v>404</v>
      </c>
      <c r="D39" s="1" t="s">
        <v>80</v>
      </c>
      <c r="E39" s="1" t="s">
        <v>244</v>
      </c>
      <c r="F39" s="1" t="s">
        <v>81</v>
      </c>
      <c r="G39" s="1" t="s">
        <v>72</v>
      </c>
      <c r="H39" s="4">
        <v>1273.33</v>
      </c>
      <c r="I39" s="4">
        <v>17</v>
      </c>
      <c r="J39" s="60">
        <f t="shared" si="8"/>
        <v>74.901764705882343</v>
      </c>
      <c r="K39" s="51">
        <f t="shared" si="12"/>
        <v>318.33249999999998</v>
      </c>
      <c r="L39" s="51">
        <f t="shared" si="13"/>
        <v>954.99749999999995</v>
      </c>
      <c r="O39" s="1">
        <v>18.100000000000001</v>
      </c>
      <c r="T39" s="55">
        <f t="shared" si="14"/>
        <v>307.70000000000005</v>
      </c>
      <c r="V39" s="61">
        <f t="shared" si="9"/>
        <v>18.100000000000001</v>
      </c>
      <c r="W39" s="60">
        <f t="shared" si="10"/>
        <v>56.801764705882341</v>
      </c>
    </row>
    <row r="40" spans="1:23" s="1" customFormat="1" ht="12.75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15</v>
      </c>
      <c r="F40" s="1" t="s">
        <v>16</v>
      </c>
      <c r="G40" s="1" t="s">
        <v>17</v>
      </c>
      <c r="H40" s="4">
        <v>266.69</v>
      </c>
      <c r="I40" s="4">
        <v>6</v>
      </c>
      <c r="J40" s="60">
        <f t="shared" si="8"/>
        <v>44.448333333333331</v>
      </c>
      <c r="K40" s="51">
        <f t="shared" ref="K40:K72" si="15">+H40*0.25</f>
        <v>66.672499999999999</v>
      </c>
      <c r="L40" s="51">
        <f t="shared" ref="L40:L71" si="16">+H40-K40</f>
        <v>200.01749999999998</v>
      </c>
      <c r="M40" s="52">
        <f t="shared" ref="M40:M72" si="17">+ROUNDUP(F40/2,0)*I40</f>
        <v>12</v>
      </c>
      <c r="N40" s="53"/>
      <c r="O40" s="53"/>
      <c r="P40" s="48">
        <f t="shared" ref="P40:P72" si="18">+M40*0.18</f>
        <v>2.16</v>
      </c>
      <c r="Q40" s="48">
        <f t="shared" ref="Q40:Q72" si="19">+I40*1</f>
        <v>6</v>
      </c>
      <c r="R40" s="48">
        <f t="shared" ref="R40:R72" si="20">+I40*F40*1</f>
        <v>18</v>
      </c>
      <c r="S40" s="48">
        <f t="shared" ref="S40:S72" si="21">+I40*2.25</f>
        <v>13.5</v>
      </c>
      <c r="T40" s="56">
        <f t="shared" ref="T40:T72" si="22">+S40+R40+Q40+P40</f>
        <v>39.659999999999997</v>
      </c>
      <c r="V40" s="61">
        <f t="shared" si="9"/>
        <v>6.6099999999999994</v>
      </c>
      <c r="W40" s="60">
        <f t="shared" si="10"/>
        <v>37.838333333333331</v>
      </c>
    </row>
    <row r="41" spans="1:23" s="1" customFormat="1" ht="12.75">
      <c r="A41" s="1" t="s">
        <v>42</v>
      </c>
      <c r="B41" s="1" t="s">
        <v>43</v>
      </c>
      <c r="C41" s="1" t="s">
        <v>44</v>
      </c>
      <c r="D41" s="1" t="s">
        <v>14</v>
      </c>
      <c r="E41" s="1" t="s">
        <v>33</v>
      </c>
      <c r="F41" s="1" t="s">
        <v>40</v>
      </c>
      <c r="G41" s="1" t="s">
        <v>45</v>
      </c>
      <c r="H41" s="4">
        <v>69.56</v>
      </c>
      <c r="I41" s="4">
        <v>2</v>
      </c>
      <c r="J41" s="60">
        <f t="shared" si="8"/>
        <v>34.78</v>
      </c>
      <c r="K41" s="51">
        <f t="shared" si="15"/>
        <v>17.39</v>
      </c>
      <c r="L41" s="51">
        <f t="shared" si="16"/>
        <v>52.17</v>
      </c>
      <c r="M41" s="52">
        <f t="shared" si="17"/>
        <v>12</v>
      </c>
      <c r="N41" s="53"/>
      <c r="O41" s="53"/>
      <c r="P41" s="48">
        <f t="shared" si="18"/>
        <v>2.16</v>
      </c>
      <c r="Q41" s="48">
        <f t="shared" si="19"/>
        <v>2</v>
      </c>
      <c r="R41" s="48">
        <f t="shared" si="20"/>
        <v>24</v>
      </c>
      <c r="S41" s="48">
        <f t="shared" si="21"/>
        <v>4.5</v>
      </c>
      <c r="T41" s="56">
        <f t="shared" si="22"/>
        <v>32.659999999999997</v>
      </c>
      <c r="V41" s="61">
        <f t="shared" si="9"/>
        <v>16.329999999999998</v>
      </c>
      <c r="W41" s="60">
        <f t="shared" si="10"/>
        <v>18.450000000000003</v>
      </c>
    </row>
    <row r="42" spans="1:23" s="1" customFormat="1" ht="12.75">
      <c r="A42" s="1" t="s">
        <v>68</v>
      </c>
      <c r="B42" s="1" t="s">
        <v>69</v>
      </c>
      <c r="C42" s="1" t="s">
        <v>70</v>
      </c>
      <c r="D42" s="1" t="s">
        <v>14</v>
      </c>
      <c r="E42" s="1" t="s">
        <v>66</v>
      </c>
      <c r="F42" s="1" t="s">
        <v>71</v>
      </c>
      <c r="G42" s="1" t="s">
        <v>72</v>
      </c>
      <c r="H42" s="4">
        <v>127.13</v>
      </c>
      <c r="I42" s="4">
        <v>2</v>
      </c>
      <c r="J42" s="60">
        <f t="shared" si="8"/>
        <v>63.564999999999998</v>
      </c>
      <c r="K42" s="51">
        <f t="shared" si="15"/>
        <v>31.782499999999999</v>
      </c>
      <c r="L42" s="51">
        <f t="shared" si="16"/>
        <v>95.347499999999997</v>
      </c>
      <c r="M42" s="52">
        <f t="shared" si="17"/>
        <v>14</v>
      </c>
      <c r="N42" s="53"/>
      <c r="O42" s="53"/>
      <c r="P42" s="48">
        <f t="shared" si="18"/>
        <v>2.52</v>
      </c>
      <c r="Q42" s="48">
        <f t="shared" si="19"/>
        <v>2</v>
      </c>
      <c r="R42" s="48">
        <f t="shared" si="20"/>
        <v>28</v>
      </c>
      <c r="S42" s="48">
        <f t="shared" si="21"/>
        <v>4.5</v>
      </c>
      <c r="T42" s="56">
        <f t="shared" si="22"/>
        <v>37.020000000000003</v>
      </c>
      <c r="V42" s="61">
        <f t="shared" si="9"/>
        <v>18.510000000000002</v>
      </c>
      <c r="W42" s="60">
        <f t="shared" si="10"/>
        <v>45.054999999999993</v>
      </c>
    </row>
    <row r="43" spans="1:23" s="1" customFormat="1" ht="12.75">
      <c r="A43" s="1" t="s">
        <v>82</v>
      </c>
      <c r="B43" s="1" t="s">
        <v>83</v>
      </c>
      <c r="C43" s="1" t="s">
        <v>84</v>
      </c>
      <c r="D43" s="1" t="s">
        <v>14</v>
      </c>
      <c r="E43" s="1" t="s">
        <v>15</v>
      </c>
      <c r="F43" s="1" t="s">
        <v>85</v>
      </c>
      <c r="G43" s="1" t="s">
        <v>17</v>
      </c>
      <c r="H43" s="4">
        <v>71.849999999999994</v>
      </c>
      <c r="I43" s="4">
        <v>2</v>
      </c>
      <c r="J43" s="60">
        <f t="shared" si="8"/>
        <v>35.924999999999997</v>
      </c>
      <c r="K43" s="51">
        <f t="shared" si="15"/>
        <v>17.962499999999999</v>
      </c>
      <c r="L43" s="51">
        <f t="shared" si="16"/>
        <v>53.887499999999996</v>
      </c>
      <c r="M43" s="52">
        <f t="shared" si="17"/>
        <v>6</v>
      </c>
      <c r="N43" s="53"/>
      <c r="O43" s="53"/>
      <c r="P43" s="48">
        <f t="shared" si="18"/>
        <v>1.08</v>
      </c>
      <c r="Q43" s="48">
        <f t="shared" si="19"/>
        <v>2</v>
      </c>
      <c r="R43" s="48">
        <f t="shared" si="20"/>
        <v>12</v>
      </c>
      <c r="S43" s="48">
        <f t="shared" si="21"/>
        <v>4.5</v>
      </c>
      <c r="T43" s="56">
        <f t="shared" si="22"/>
        <v>19.579999999999998</v>
      </c>
      <c r="V43" s="61">
        <f t="shared" si="9"/>
        <v>9.7899999999999991</v>
      </c>
      <c r="W43" s="60">
        <f t="shared" si="10"/>
        <v>26.134999999999998</v>
      </c>
    </row>
    <row r="44" spans="1:23" s="1" customFormat="1" ht="12.75">
      <c r="A44" s="1" t="s">
        <v>101</v>
      </c>
      <c r="B44" s="1" t="s">
        <v>102</v>
      </c>
      <c r="C44" s="1" t="s">
        <v>103</v>
      </c>
      <c r="D44" s="1" t="s">
        <v>14</v>
      </c>
      <c r="E44" s="1" t="s">
        <v>100</v>
      </c>
      <c r="F44" s="1" t="s">
        <v>104</v>
      </c>
      <c r="G44" s="1" t="s">
        <v>67</v>
      </c>
      <c r="H44" s="4">
        <v>170.12</v>
      </c>
      <c r="I44" s="4">
        <v>3</v>
      </c>
      <c r="J44" s="60">
        <f t="shared" si="8"/>
        <v>56.706666666666671</v>
      </c>
      <c r="K44" s="51">
        <f t="shared" si="15"/>
        <v>42.53</v>
      </c>
      <c r="L44" s="51">
        <f t="shared" si="16"/>
        <v>127.59</v>
      </c>
      <c r="M44" s="52">
        <f t="shared" si="17"/>
        <v>15</v>
      </c>
      <c r="N44" s="53"/>
      <c r="O44" s="53"/>
      <c r="P44" s="48">
        <f t="shared" si="18"/>
        <v>2.6999999999999997</v>
      </c>
      <c r="Q44" s="48">
        <f t="shared" si="19"/>
        <v>3</v>
      </c>
      <c r="R44" s="48">
        <f t="shared" si="20"/>
        <v>30</v>
      </c>
      <c r="S44" s="48">
        <f t="shared" si="21"/>
        <v>6.75</v>
      </c>
      <c r="T44" s="56">
        <f t="shared" si="22"/>
        <v>42.45</v>
      </c>
      <c r="V44" s="61">
        <f t="shared" si="9"/>
        <v>14.15</v>
      </c>
      <c r="W44" s="60">
        <f t="shared" si="10"/>
        <v>42.556666666666672</v>
      </c>
    </row>
    <row r="45" spans="1:23" s="1" customFormat="1" ht="12.75">
      <c r="A45" s="1" t="s">
        <v>110</v>
      </c>
      <c r="B45" s="1" t="s">
        <v>111</v>
      </c>
      <c r="C45" s="1" t="s">
        <v>112</v>
      </c>
      <c r="D45" s="1" t="s">
        <v>14</v>
      </c>
      <c r="E45" s="1" t="s">
        <v>108</v>
      </c>
      <c r="F45" s="1" t="s">
        <v>113</v>
      </c>
      <c r="G45" s="1" t="s">
        <v>92</v>
      </c>
      <c r="H45" s="4">
        <v>40</v>
      </c>
      <c r="I45" s="4">
        <v>1</v>
      </c>
      <c r="J45" s="60">
        <f t="shared" si="8"/>
        <v>40</v>
      </c>
      <c r="K45" s="51">
        <f t="shared" si="15"/>
        <v>10</v>
      </c>
      <c r="L45" s="51">
        <f t="shared" si="16"/>
        <v>30</v>
      </c>
      <c r="M45" s="52">
        <f t="shared" si="17"/>
        <v>11</v>
      </c>
      <c r="N45" s="53"/>
      <c r="O45" s="53"/>
      <c r="P45" s="48">
        <f t="shared" si="18"/>
        <v>1.98</v>
      </c>
      <c r="Q45" s="48">
        <f t="shared" si="19"/>
        <v>1</v>
      </c>
      <c r="R45" s="48">
        <f t="shared" si="20"/>
        <v>22</v>
      </c>
      <c r="S45" s="48">
        <f t="shared" si="21"/>
        <v>2.25</v>
      </c>
      <c r="T45" s="56">
        <f t="shared" si="22"/>
        <v>27.23</v>
      </c>
      <c r="V45" s="61">
        <f t="shared" si="9"/>
        <v>27.23</v>
      </c>
      <c r="W45" s="60">
        <f t="shared" si="10"/>
        <v>12.77</v>
      </c>
    </row>
    <row r="46" spans="1:23" s="1" customFormat="1" ht="12.75">
      <c r="A46" s="1" t="s">
        <v>119</v>
      </c>
      <c r="B46" s="1" t="s">
        <v>120</v>
      </c>
      <c r="C46" s="1" t="s">
        <v>121</v>
      </c>
      <c r="D46" s="1" t="s">
        <v>14</v>
      </c>
      <c r="E46" s="1" t="s">
        <v>117</v>
      </c>
      <c r="F46" s="1" t="s">
        <v>61</v>
      </c>
      <c r="G46" s="1" t="s">
        <v>62</v>
      </c>
      <c r="H46" s="4">
        <v>36.11</v>
      </c>
      <c r="I46" s="4">
        <v>1</v>
      </c>
      <c r="J46" s="60">
        <f t="shared" si="8"/>
        <v>36.11</v>
      </c>
      <c r="K46" s="51">
        <f t="shared" si="15"/>
        <v>9.0274999999999999</v>
      </c>
      <c r="L46" s="51">
        <f t="shared" si="16"/>
        <v>27.0825</v>
      </c>
      <c r="M46" s="52">
        <f t="shared" si="17"/>
        <v>4</v>
      </c>
      <c r="N46" s="53"/>
      <c r="O46" s="53"/>
      <c r="P46" s="48">
        <f t="shared" si="18"/>
        <v>0.72</v>
      </c>
      <c r="Q46" s="48">
        <f t="shared" si="19"/>
        <v>1</v>
      </c>
      <c r="R46" s="48">
        <f t="shared" si="20"/>
        <v>7</v>
      </c>
      <c r="S46" s="48">
        <f t="shared" si="21"/>
        <v>2.25</v>
      </c>
      <c r="T46" s="56">
        <f t="shared" si="22"/>
        <v>10.97</v>
      </c>
      <c r="V46" s="61">
        <f t="shared" si="9"/>
        <v>10.97</v>
      </c>
      <c r="W46" s="60">
        <f t="shared" si="10"/>
        <v>25.14</v>
      </c>
    </row>
    <row r="47" spans="1:23" s="1" customFormat="1" ht="12.75">
      <c r="A47" s="1" t="s">
        <v>133</v>
      </c>
      <c r="B47" s="1" t="s">
        <v>134</v>
      </c>
      <c r="C47" s="1" t="s">
        <v>135</v>
      </c>
      <c r="D47" s="1" t="s">
        <v>14</v>
      </c>
      <c r="E47" s="1" t="s">
        <v>60</v>
      </c>
      <c r="F47" s="1" t="s">
        <v>136</v>
      </c>
      <c r="G47" s="1" t="s">
        <v>17</v>
      </c>
      <c r="H47" s="4">
        <v>597.6</v>
      </c>
      <c r="I47" s="4">
        <v>16</v>
      </c>
      <c r="J47" s="60">
        <f t="shared" si="8"/>
        <v>37.35</v>
      </c>
      <c r="K47" s="51">
        <f t="shared" si="15"/>
        <v>149.4</v>
      </c>
      <c r="L47" s="51">
        <f t="shared" si="16"/>
        <v>448.20000000000005</v>
      </c>
      <c r="M47" s="52">
        <f t="shared" si="17"/>
        <v>32</v>
      </c>
      <c r="N47" s="53"/>
      <c r="O47" s="53"/>
      <c r="P47" s="48">
        <f t="shared" si="18"/>
        <v>5.76</v>
      </c>
      <c r="Q47" s="48">
        <f t="shared" si="19"/>
        <v>16</v>
      </c>
      <c r="R47" s="48">
        <f t="shared" si="20"/>
        <v>64</v>
      </c>
      <c r="S47" s="48">
        <f t="shared" si="21"/>
        <v>36</v>
      </c>
      <c r="T47" s="56">
        <f t="shared" si="22"/>
        <v>121.76</v>
      </c>
      <c r="V47" s="61">
        <f t="shared" si="9"/>
        <v>7.61</v>
      </c>
      <c r="W47" s="60">
        <f t="shared" si="10"/>
        <v>29.740000000000002</v>
      </c>
    </row>
    <row r="48" spans="1:23" s="1" customFormat="1" ht="12.75">
      <c r="A48" s="1" t="s">
        <v>159</v>
      </c>
      <c r="B48" s="1" t="s">
        <v>160</v>
      </c>
      <c r="C48" s="1" t="s">
        <v>161</v>
      </c>
      <c r="D48" s="1" t="s">
        <v>14</v>
      </c>
      <c r="E48" s="1" t="s">
        <v>162</v>
      </c>
      <c r="F48" s="1" t="s">
        <v>158</v>
      </c>
      <c r="G48" s="1" t="s">
        <v>92</v>
      </c>
      <c r="H48" s="4">
        <v>265.52</v>
      </c>
      <c r="I48" s="4">
        <v>6</v>
      </c>
      <c r="J48" s="60">
        <f t="shared" si="8"/>
        <v>44.25333333333333</v>
      </c>
      <c r="K48" s="51">
        <f t="shared" si="15"/>
        <v>66.38</v>
      </c>
      <c r="L48" s="51">
        <f t="shared" si="16"/>
        <v>199.14</v>
      </c>
      <c r="M48" s="52">
        <f t="shared" si="17"/>
        <v>48</v>
      </c>
      <c r="N48" s="53"/>
      <c r="O48" s="53"/>
      <c r="P48" s="48">
        <f t="shared" si="18"/>
        <v>8.64</v>
      </c>
      <c r="Q48" s="48">
        <f t="shared" si="19"/>
        <v>6</v>
      </c>
      <c r="R48" s="48">
        <f t="shared" si="20"/>
        <v>96</v>
      </c>
      <c r="S48" s="48">
        <f t="shared" si="21"/>
        <v>13.5</v>
      </c>
      <c r="T48" s="56">
        <f t="shared" si="22"/>
        <v>124.14</v>
      </c>
      <c r="V48" s="61">
        <f t="shared" si="9"/>
        <v>20.69</v>
      </c>
      <c r="W48" s="60">
        <f t="shared" si="10"/>
        <v>23.563333333333329</v>
      </c>
    </row>
    <row r="49" spans="1:23" s="1" customFormat="1" ht="12.75">
      <c r="A49" s="1" t="s">
        <v>175</v>
      </c>
      <c r="B49" s="1" t="s">
        <v>176</v>
      </c>
      <c r="C49" s="1" t="s">
        <v>177</v>
      </c>
      <c r="D49" s="1" t="s">
        <v>14</v>
      </c>
      <c r="E49" s="1" t="s">
        <v>178</v>
      </c>
      <c r="F49" s="1" t="s">
        <v>149</v>
      </c>
      <c r="G49" s="1" t="s">
        <v>34</v>
      </c>
      <c r="H49" s="4">
        <v>77.98</v>
      </c>
      <c r="I49" s="4">
        <v>2</v>
      </c>
      <c r="J49" s="60">
        <f t="shared" si="8"/>
        <v>38.99</v>
      </c>
      <c r="K49" s="51">
        <f t="shared" si="15"/>
        <v>19.495000000000001</v>
      </c>
      <c r="L49" s="51">
        <f t="shared" si="16"/>
        <v>58.484999999999999</v>
      </c>
      <c r="M49" s="52">
        <f t="shared" si="17"/>
        <v>8</v>
      </c>
      <c r="N49" s="53"/>
      <c r="O49" s="53"/>
      <c r="P49" s="48">
        <f t="shared" si="18"/>
        <v>1.44</v>
      </c>
      <c r="Q49" s="48">
        <f t="shared" si="19"/>
        <v>2</v>
      </c>
      <c r="R49" s="48">
        <f t="shared" si="20"/>
        <v>16</v>
      </c>
      <c r="S49" s="48">
        <f t="shared" si="21"/>
        <v>4.5</v>
      </c>
      <c r="T49" s="56">
        <f t="shared" si="22"/>
        <v>23.94</v>
      </c>
      <c r="V49" s="61">
        <f t="shared" si="9"/>
        <v>11.97</v>
      </c>
      <c r="W49" s="60">
        <f t="shared" si="10"/>
        <v>27.020000000000003</v>
      </c>
    </row>
    <row r="50" spans="1:23" s="1" customFormat="1" ht="12.75">
      <c r="A50" s="1" t="s">
        <v>186</v>
      </c>
      <c r="B50" s="1" t="s">
        <v>187</v>
      </c>
      <c r="C50" s="1" t="s">
        <v>188</v>
      </c>
      <c r="D50" s="1" t="s">
        <v>14</v>
      </c>
      <c r="E50" s="1" t="s">
        <v>189</v>
      </c>
      <c r="F50" s="1" t="s">
        <v>61</v>
      </c>
      <c r="G50" s="1" t="s">
        <v>62</v>
      </c>
      <c r="H50" s="4">
        <v>51.99</v>
      </c>
      <c r="I50" s="4">
        <v>1</v>
      </c>
      <c r="J50" s="60">
        <f t="shared" si="8"/>
        <v>51.99</v>
      </c>
      <c r="K50" s="51">
        <f t="shared" si="15"/>
        <v>12.9975</v>
      </c>
      <c r="L50" s="51">
        <f t="shared" si="16"/>
        <v>38.9925</v>
      </c>
      <c r="M50" s="52">
        <f t="shared" si="17"/>
        <v>4</v>
      </c>
      <c r="N50" s="53"/>
      <c r="O50" s="53"/>
      <c r="P50" s="48">
        <f t="shared" si="18"/>
        <v>0.72</v>
      </c>
      <c r="Q50" s="48">
        <f t="shared" si="19"/>
        <v>1</v>
      </c>
      <c r="R50" s="48">
        <f t="shared" si="20"/>
        <v>7</v>
      </c>
      <c r="S50" s="48">
        <f t="shared" si="21"/>
        <v>2.25</v>
      </c>
      <c r="T50" s="56">
        <f t="shared" si="22"/>
        <v>10.97</v>
      </c>
      <c r="V50" s="61">
        <f t="shared" si="9"/>
        <v>10.97</v>
      </c>
      <c r="W50" s="60">
        <f t="shared" si="10"/>
        <v>41.02</v>
      </c>
    </row>
    <row r="51" spans="1:23" s="1" customFormat="1" ht="12.75">
      <c r="A51" s="1" t="s">
        <v>194</v>
      </c>
      <c r="B51" s="1" t="s">
        <v>195</v>
      </c>
      <c r="C51" s="1" t="s">
        <v>196</v>
      </c>
      <c r="D51" s="1" t="s">
        <v>14</v>
      </c>
      <c r="E51" s="1" t="s">
        <v>193</v>
      </c>
      <c r="F51" s="1" t="s">
        <v>149</v>
      </c>
      <c r="G51" s="1" t="s">
        <v>67</v>
      </c>
      <c r="H51" s="4">
        <v>87.49</v>
      </c>
      <c r="I51" s="4">
        <v>2</v>
      </c>
      <c r="J51" s="60">
        <f t="shared" si="8"/>
        <v>43.744999999999997</v>
      </c>
      <c r="K51" s="51">
        <f t="shared" si="15"/>
        <v>21.872499999999999</v>
      </c>
      <c r="L51" s="51">
        <f t="shared" si="16"/>
        <v>65.617499999999993</v>
      </c>
      <c r="M51" s="52">
        <f t="shared" si="17"/>
        <v>8</v>
      </c>
      <c r="N51" s="53"/>
      <c r="O51" s="53"/>
      <c r="P51" s="48">
        <f t="shared" si="18"/>
        <v>1.44</v>
      </c>
      <c r="Q51" s="48">
        <f t="shared" si="19"/>
        <v>2</v>
      </c>
      <c r="R51" s="48">
        <f t="shared" si="20"/>
        <v>16</v>
      </c>
      <c r="S51" s="48">
        <f t="shared" si="21"/>
        <v>4.5</v>
      </c>
      <c r="T51" s="56">
        <f t="shared" si="22"/>
        <v>23.94</v>
      </c>
      <c r="V51" s="61">
        <f t="shared" si="9"/>
        <v>11.97</v>
      </c>
      <c r="W51" s="60">
        <f t="shared" si="10"/>
        <v>31.774999999999999</v>
      </c>
    </row>
    <row r="52" spans="1:23" s="1" customFormat="1" ht="12.75">
      <c r="A52" s="1" t="s">
        <v>197</v>
      </c>
      <c r="B52" s="1" t="s">
        <v>198</v>
      </c>
      <c r="C52" s="1" t="s">
        <v>199</v>
      </c>
      <c r="D52" s="1" t="s">
        <v>14</v>
      </c>
      <c r="E52" s="1" t="s">
        <v>200</v>
      </c>
      <c r="F52" s="1" t="s">
        <v>201</v>
      </c>
      <c r="G52" s="1" t="s">
        <v>166</v>
      </c>
      <c r="H52" s="4">
        <v>37.14</v>
      </c>
      <c r="I52" s="4">
        <v>1</v>
      </c>
      <c r="J52" s="60">
        <f t="shared" si="8"/>
        <v>37.14</v>
      </c>
      <c r="K52" s="51">
        <f t="shared" si="15"/>
        <v>9.2850000000000001</v>
      </c>
      <c r="L52" s="51">
        <f t="shared" si="16"/>
        <v>27.855</v>
      </c>
      <c r="M52" s="52">
        <f t="shared" si="17"/>
        <v>6</v>
      </c>
      <c r="N52" s="53"/>
      <c r="O52" s="53"/>
      <c r="P52" s="48">
        <f t="shared" si="18"/>
        <v>1.08</v>
      </c>
      <c r="Q52" s="48">
        <f t="shared" si="19"/>
        <v>1</v>
      </c>
      <c r="R52" s="48">
        <f t="shared" si="20"/>
        <v>11</v>
      </c>
      <c r="S52" s="48">
        <f t="shared" si="21"/>
        <v>2.25</v>
      </c>
      <c r="T52" s="56">
        <f t="shared" si="22"/>
        <v>15.33</v>
      </c>
      <c r="V52" s="61">
        <f t="shared" si="9"/>
        <v>15.33</v>
      </c>
      <c r="W52" s="60">
        <f t="shared" si="10"/>
        <v>21.810000000000002</v>
      </c>
    </row>
    <row r="53" spans="1:23" s="1" customFormat="1" ht="12.75">
      <c r="A53" s="1" t="s">
        <v>216</v>
      </c>
      <c r="B53" s="1" t="s">
        <v>217</v>
      </c>
      <c r="C53" s="1" t="s">
        <v>218</v>
      </c>
      <c r="D53" s="1" t="s">
        <v>14</v>
      </c>
      <c r="E53" s="1" t="s">
        <v>193</v>
      </c>
      <c r="F53" s="1" t="s">
        <v>40</v>
      </c>
      <c r="G53" s="1" t="s">
        <v>72</v>
      </c>
      <c r="H53" s="4">
        <v>45</v>
      </c>
      <c r="I53" s="4">
        <v>1</v>
      </c>
      <c r="J53" s="60">
        <f t="shared" si="8"/>
        <v>45</v>
      </c>
      <c r="K53" s="51">
        <f t="shared" si="15"/>
        <v>11.25</v>
      </c>
      <c r="L53" s="51">
        <f t="shared" si="16"/>
        <v>33.75</v>
      </c>
      <c r="M53" s="52">
        <f t="shared" si="17"/>
        <v>6</v>
      </c>
      <c r="N53" s="53"/>
      <c r="O53" s="53"/>
      <c r="P53" s="48">
        <f t="shared" si="18"/>
        <v>1.08</v>
      </c>
      <c r="Q53" s="48">
        <f t="shared" si="19"/>
        <v>1</v>
      </c>
      <c r="R53" s="48">
        <f t="shared" si="20"/>
        <v>12</v>
      </c>
      <c r="S53" s="48">
        <f t="shared" si="21"/>
        <v>2.25</v>
      </c>
      <c r="T53" s="56">
        <f t="shared" si="22"/>
        <v>16.329999999999998</v>
      </c>
      <c r="V53" s="61">
        <f t="shared" si="9"/>
        <v>16.329999999999998</v>
      </c>
      <c r="W53" s="60">
        <f t="shared" si="10"/>
        <v>28.67</v>
      </c>
    </row>
    <row r="54" spans="1:23" s="1" customFormat="1" ht="12.75">
      <c r="A54" s="1" t="s">
        <v>229</v>
      </c>
      <c r="B54" s="1" t="s">
        <v>230</v>
      </c>
      <c r="C54" s="1" t="s">
        <v>231</v>
      </c>
      <c r="D54" s="1" t="s">
        <v>14</v>
      </c>
      <c r="E54" s="1" t="s">
        <v>225</v>
      </c>
      <c r="F54" s="1" t="s">
        <v>104</v>
      </c>
      <c r="G54" s="1" t="s">
        <v>62</v>
      </c>
      <c r="H54" s="4">
        <v>58.49</v>
      </c>
      <c r="I54" s="4">
        <v>1</v>
      </c>
      <c r="J54" s="60">
        <f t="shared" si="8"/>
        <v>58.49</v>
      </c>
      <c r="K54" s="51">
        <f t="shared" si="15"/>
        <v>14.6225</v>
      </c>
      <c r="L54" s="51">
        <f t="shared" si="16"/>
        <v>43.8675</v>
      </c>
      <c r="M54" s="52">
        <f t="shared" si="17"/>
        <v>5</v>
      </c>
      <c r="N54" s="53"/>
      <c r="O54" s="53"/>
      <c r="P54" s="48">
        <f t="shared" si="18"/>
        <v>0.89999999999999991</v>
      </c>
      <c r="Q54" s="48">
        <f t="shared" si="19"/>
        <v>1</v>
      </c>
      <c r="R54" s="48">
        <f t="shared" si="20"/>
        <v>10</v>
      </c>
      <c r="S54" s="48">
        <f t="shared" si="21"/>
        <v>2.25</v>
      </c>
      <c r="T54" s="56">
        <f t="shared" si="22"/>
        <v>14.15</v>
      </c>
      <c r="V54" s="61">
        <f t="shared" si="9"/>
        <v>14.15</v>
      </c>
      <c r="W54" s="60">
        <f t="shared" si="10"/>
        <v>44.34</v>
      </c>
    </row>
    <row r="55" spans="1:23" s="1" customFormat="1" ht="12.75">
      <c r="A55" s="1" t="s">
        <v>252</v>
      </c>
      <c r="B55" s="1" t="s">
        <v>253</v>
      </c>
      <c r="C55" s="1" t="s">
        <v>254</v>
      </c>
      <c r="D55" s="1" t="s">
        <v>14</v>
      </c>
      <c r="E55" s="1" t="s">
        <v>244</v>
      </c>
      <c r="F55" s="1" t="s">
        <v>71</v>
      </c>
      <c r="G55" s="1" t="s">
        <v>92</v>
      </c>
      <c r="H55" s="4">
        <v>73.25</v>
      </c>
      <c r="I55" s="4">
        <v>2</v>
      </c>
      <c r="J55" s="60">
        <f t="shared" si="8"/>
        <v>36.625</v>
      </c>
      <c r="K55" s="51">
        <f t="shared" si="15"/>
        <v>18.3125</v>
      </c>
      <c r="L55" s="51">
        <f t="shared" si="16"/>
        <v>54.9375</v>
      </c>
      <c r="M55" s="52">
        <f t="shared" si="17"/>
        <v>14</v>
      </c>
      <c r="N55" s="53"/>
      <c r="O55" s="53"/>
      <c r="P55" s="48">
        <f t="shared" si="18"/>
        <v>2.52</v>
      </c>
      <c r="Q55" s="48">
        <f t="shared" si="19"/>
        <v>2</v>
      </c>
      <c r="R55" s="48">
        <f t="shared" si="20"/>
        <v>28</v>
      </c>
      <c r="S55" s="48">
        <f t="shared" si="21"/>
        <v>4.5</v>
      </c>
      <c r="T55" s="56">
        <f t="shared" si="22"/>
        <v>37.020000000000003</v>
      </c>
      <c r="V55" s="61">
        <f t="shared" si="9"/>
        <v>18.510000000000002</v>
      </c>
      <c r="W55" s="60">
        <f t="shared" si="10"/>
        <v>18.114999999999998</v>
      </c>
    </row>
    <row r="56" spans="1:23" s="1" customFormat="1" ht="12.75">
      <c r="A56" s="1" t="s">
        <v>268</v>
      </c>
      <c r="B56" s="1" t="s">
        <v>269</v>
      </c>
      <c r="C56" s="1" t="s">
        <v>270</v>
      </c>
      <c r="D56" s="1" t="s">
        <v>14</v>
      </c>
      <c r="E56" s="1" t="s">
        <v>117</v>
      </c>
      <c r="F56" s="1" t="s">
        <v>104</v>
      </c>
      <c r="G56" s="1" t="s">
        <v>45</v>
      </c>
      <c r="H56" s="4">
        <v>37.14</v>
      </c>
      <c r="I56" s="4">
        <v>1</v>
      </c>
      <c r="J56" s="60">
        <f t="shared" si="8"/>
        <v>37.14</v>
      </c>
      <c r="K56" s="51">
        <f t="shared" si="15"/>
        <v>9.2850000000000001</v>
      </c>
      <c r="L56" s="51">
        <f t="shared" si="16"/>
        <v>27.855</v>
      </c>
      <c r="M56" s="52">
        <f t="shared" si="17"/>
        <v>5</v>
      </c>
      <c r="N56" s="53"/>
      <c r="O56" s="53"/>
      <c r="P56" s="48">
        <f t="shared" si="18"/>
        <v>0.89999999999999991</v>
      </c>
      <c r="Q56" s="48">
        <f t="shared" si="19"/>
        <v>1</v>
      </c>
      <c r="R56" s="48">
        <f t="shared" si="20"/>
        <v>10</v>
      </c>
      <c r="S56" s="48">
        <f t="shared" si="21"/>
        <v>2.25</v>
      </c>
      <c r="T56" s="56">
        <f t="shared" si="22"/>
        <v>14.15</v>
      </c>
      <c r="V56" s="61">
        <f t="shared" si="9"/>
        <v>14.15</v>
      </c>
      <c r="W56" s="60">
        <f t="shared" si="10"/>
        <v>22.990000000000002</v>
      </c>
    </row>
    <row r="57" spans="1:23" s="1" customFormat="1" ht="12.75">
      <c r="A57" s="1" t="s">
        <v>298</v>
      </c>
      <c r="B57" s="1" t="s">
        <v>299</v>
      </c>
      <c r="C57" s="1" t="s">
        <v>300</v>
      </c>
      <c r="D57" s="1" t="s">
        <v>14</v>
      </c>
      <c r="E57" s="1" t="s">
        <v>301</v>
      </c>
      <c r="F57" s="1" t="s">
        <v>297</v>
      </c>
      <c r="G57" s="1" t="s">
        <v>92</v>
      </c>
      <c r="H57" s="4">
        <v>99.99</v>
      </c>
      <c r="I57" s="4">
        <v>1</v>
      </c>
      <c r="J57" s="60">
        <f t="shared" si="8"/>
        <v>99.99</v>
      </c>
      <c r="K57" s="51">
        <f t="shared" si="15"/>
        <v>24.997499999999999</v>
      </c>
      <c r="L57" s="51">
        <f t="shared" si="16"/>
        <v>74.992499999999993</v>
      </c>
      <c r="M57" s="52">
        <f t="shared" si="17"/>
        <v>7</v>
      </c>
      <c r="N57" s="53"/>
      <c r="O57" s="53"/>
      <c r="P57" s="48">
        <f t="shared" si="18"/>
        <v>1.26</v>
      </c>
      <c r="Q57" s="48">
        <f t="shared" si="19"/>
        <v>1</v>
      </c>
      <c r="R57" s="48">
        <f t="shared" si="20"/>
        <v>13</v>
      </c>
      <c r="S57" s="48">
        <f t="shared" si="21"/>
        <v>2.25</v>
      </c>
      <c r="T57" s="56">
        <f t="shared" si="22"/>
        <v>17.510000000000002</v>
      </c>
      <c r="V57" s="61">
        <f t="shared" si="9"/>
        <v>17.510000000000002</v>
      </c>
      <c r="W57" s="60">
        <f t="shared" si="10"/>
        <v>82.47999999999999</v>
      </c>
    </row>
    <row r="58" spans="1:23" s="1" customFormat="1" ht="12.75">
      <c r="A58" s="1" t="s">
        <v>323</v>
      </c>
      <c r="B58" s="1" t="s">
        <v>324</v>
      </c>
      <c r="C58" s="1" t="s">
        <v>325</v>
      </c>
      <c r="D58" s="1" t="s">
        <v>14</v>
      </c>
      <c r="E58" s="1" t="s">
        <v>66</v>
      </c>
      <c r="F58" s="1" t="s">
        <v>61</v>
      </c>
      <c r="G58" s="1" t="s">
        <v>17</v>
      </c>
      <c r="H58" s="4">
        <v>49.49</v>
      </c>
      <c r="I58" s="4">
        <v>1</v>
      </c>
      <c r="J58" s="60">
        <f t="shared" si="8"/>
        <v>49.49</v>
      </c>
      <c r="K58" s="51">
        <f t="shared" si="15"/>
        <v>12.3725</v>
      </c>
      <c r="L58" s="51">
        <f t="shared" si="16"/>
        <v>37.1175</v>
      </c>
      <c r="M58" s="52">
        <f t="shared" si="17"/>
        <v>4</v>
      </c>
      <c r="N58" s="53"/>
      <c r="O58" s="53"/>
      <c r="P58" s="48">
        <f t="shared" si="18"/>
        <v>0.72</v>
      </c>
      <c r="Q58" s="48">
        <f t="shared" si="19"/>
        <v>1</v>
      </c>
      <c r="R58" s="48">
        <f t="shared" si="20"/>
        <v>7</v>
      </c>
      <c r="S58" s="48">
        <f t="shared" si="21"/>
        <v>2.25</v>
      </c>
      <c r="T58" s="56">
        <f t="shared" si="22"/>
        <v>10.97</v>
      </c>
      <c r="V58" s="61">
        <f t="shared" si="9"/>
        <v>10.97</v>
      </c>
      <c r="W58" s="60">
        <f t="shared" si="10"/>
        <v>38.520000000000003</v>
      </c>
    </row>
    <row r="59" spans="1:23" s="1" customFormat="1" ht="12.75">
      <c r="A59" s="1" t="s">
        <v>339</v>
      </c>
      <c r="B59" s="1" t="s">
        <v>340</v>
      </c>
      <c r="C59" s="1" t="s">
        <v>341</v>
      </c>
      <c r="D59" s="1" t="s">
        <v>14</v>
      </c>
      <c r="E59" s="1" t="s">
        <v>162</v>
      </c>
      <c r="F59" s="1" t="s">
        <v>85</v>
      </c>
      <c r="G59" s="1" t="s">
        <v>67</v>
      </c>
      <c r="H59" s="4">
        <v>807.85</v>
      </c>
      <c r="I59" s="4">
        <v>19</v>
      </c>
      <c r="J59" s="60">
        <f t="shared" si="8"/>
        <v>42.518421052631581</v>
      </c>
      <c r="K59" s="51">
        <f t="shared" si="15"/>
        <v>201.96250000000001</v>
      </c>
      <c r="L59" s="51">
        <f t="shared" si="16"/>
        <v>605.88750000000005</v>
      </c>
      <c r="M59" s="52">
        <f t="shared" si="17"/>
        <v>57</v>
      </c>
      <c r="N59" s="53"/>
      <c r="O59" s="53"/>
      <c r="P59" s="48">
        <f t="shared" si="18"/>
        <v>10.26</v>
      </c>
      <c r="Q59" s="48">
        <f t="shared" si="19"/>
        <v>19</v>
      </c>
      <c r="R59" s="48">
        <f t="shared" si="20"/>
        <v>114</v>
      </c>
      <c r="S59" s="48">
        <f t="shared" si="21"/>
        <v>42.75</v>
      </c>
      <c r="T59" s="56">
        <f t="shared" si="22"/>
        <v>186.01</v>
      </c>
      <c r="V59" s="61">
        <f t="shared" si="9"/>
        <v>9.7899999999999991</v>
      </c>
      <c r="W59" s="60">
        <f t="shared" si="10"/>
        <v>32.728421052631582</v>
      </c>
    </row>
    <row r="60" spans="1:23" s="1" customFormat="1" ht="12.75">
      <c r="A60" s="1" t="s">
        <v>345</v>
      </c>
      <c r="B60" s="1" t="s">
        <v>346</v>
      </c>
      <c r="C60" s="1" t="s">
        <v>347</v>
      </c>
      <c r="D60" s="1" t="s">
        <v>14</v>
      </c>
      <c r="E60" s="1" t="s">
        <v>225</v>
      </c>
      <c r="F60" s="1" t="s">
        <v>85</v>
      </c>
      <c r="G60" s="1" t="s">
        <v>62</v>
      </c>
      <c r="H60" s="4">
        <v>64.989999999999995</v>
      </c>
      <c r="I60" s="4">
        <v>1</v>
      </c>
      <c r="J60" s="60">
        <f t="shared" si="8"/>
        <v>64.989999999999995</v>
      </c>
      <c r="K60" s="51">
        <f t="shared" si="15"/>
        <v>16.247499999999999</v>
      </c>
      <c r="L60" s="51">
        <f t="shared" si="16"/>
        <v>48.742499999999993</v>
      </c>
      <c r="M60" s="52">
        <f t="shared" si="17"/>
        <v>3</v>
      </c>
      <c r="N60" s="53"/>
      <c r="O60" s="53"/>
      <c r="P60" s="48">
        <f t="shared" si="18"/>
        <v>0.54</v>
      </c>
      <c r="Q60" s="48">
        <f t="shared" si="19"/>
        <v>1</v>
      </c>
      <c r="R60" s="48">
        <f t="shared" si="20"/>
        <v>6</v>
      </c>
      <c r="S60" s="48">
        <f t="shared" si="21"/>
        <v>2.25</v>
      </c>
      <c r="T60" s="56">
        <f t="shared" si="22"/>
        <v>9.7899999999999991</v>
      </c>
      <c r="V60" s="61">
        <f t="shared" si="9"/>
        <v>9.7899999999999991</v>
      </c>
      <c r="W60" s="60">
        <f t="shared" si="10"/>
        <v>55.199999999999996</v>
      </c>
    </row>
    <row r="61" spans="1:23" s="1" customFormat="1" ht="12.75">
      <c r="A61" s="1" t="s">
        <v>356</v>
      </c>
      <c r="B61" s="1" t="s">
        <v>357</v>
      </c>
      <c r="C61" s="1" t="s">
        <v>358</v>
      </c>
      <c r="D61" s="1" t="s">
        <v>14</v>
      </c>
      <c r="E61" s="1" t="s">
        <v>60</v>
      </c>
      <c r="F61" s="1" t="s">
        <v>309</v>
      </c>
      <c r="G61" s="1" t="s">
        <v>17</v>
      </c>
      <c r="H61" s="4">
        <v>6837.3</v>
      </c>
      <c r="I61" s="4">
        <v>181</v>
      </c>
      <c r="J61" s="60">
        <f t="shared" si="8"/>
        <v>37.775138121546959</v>
      </c>
      <c r="K61" s="51">
        <f t="shared" si="15"/>
        <v>1709.325</v>
      </c>
      <c r="L61" s="51">
        <f t="shared" si="16"/>
        <v>5127.9750000000004</v>
      </c>
      <c r="M61" s="52">
        <f t="shared" si="17"/>
        <v>543</v>
      </c>
      <c r="N61" s="53"/>
      <c r="O61" s="53"/>
      <c r="P61" s="48">
        <f t="shared" si="18"/>
        <v>97.74</v>
      </c>
      <c r="Q61" s="48">
        <f t="shared" si="19"/>
        <v>181</v>
      </c>
      <c r="R61" s="48">
        <f t="shared" si="20"/>
        <v>905</v>
      </c>
      <c r="S61" s="48">
        <f t="shared" si="21"/>
        <v>407.25</v>
      </c>
      <c r="T61" s="56">
        <f t="shared" si="22"/>
        <v>1590.99</v>
      </c>
      <c r="V61" s="61">
        <f t="shared" si="9"/>
        <v>8.7900000000000009</v>
      </c>
      <c r="W61" s="60">
        <f t="shared" si="10"/>
        <v>28.98513812154696</v>
      </c>
    </row>
    <row r="62" spans="1:23" s="1" customFormat="1" ht="12.75">
      <c r="A62" s="1" t="s">
        <v>372</v>
      </c>
      <c r="B62" s="1" t="s">
        <v>373</v>
      </c>
      <c r="C62" s="1" t="s">
        <v>374</v>
      </c>
      <c r="D62" s="1" t="s">
        <v>14</v>
      </c>
      <c r="E62" s="1" t="s">
        <v>289</v>
      </c>
      <c r="F62" s="1" t="s">
        <v>104</v>
      </c>
      <c r="G62" s="1" t="s">
        <v>109</v>
      </c>
      <c r="H62" s="4">
        <v>278.24</v>
      </c>
      <c r="I62" s="4">
        <v>6</v>
      </c>
      <c r="J62" s="60">
        <f t="shared" si="8"/>
        <v>46.373333333333335</v>
      </c>
      <c r="K62" s="51">
        <f t="shared" si="15"/>
        <v>69.56</v>
      </c>
      <c r="L62" s="51">
        <f t="shared" si="16"/>
        <v>208.68</v>
      </c>
      <c r="M62" s="52">
        <f t="shared" si="17"/>
        <v>30</v>
      </c>
      <c r="N62" s="53"/>
      <c r="O62" s="53"/>
      <c r="P62" s="48">
        <f t="shared" si="18"/>
        <v>5.3999999999999995</v>
      </c>
      <c r="Q62" s="48">
        <f t="shared" si="19"/>
        <v>6</v>
      </c>
      <c r="R62" s="48">
        <f t="shared" si="20"/>
        <v>60</v>
      </c>
      <c r="S62" s="48">
        <f t="shared" si="21"/>
        <v>13.5</v>
      </c>
      <c r="T62" s="56">
        <f t="shared" si="22"/>
        <v>84.9</v>
      </c>
      <c r="V62" s="61">
        <f t="shared" si="9"/>
        <v>14.15</v>
      </c>
      <c r="W62" s="60">
        <f t="shared" si="10"/>
        <v>32.223333333333336</v>
      </c>
    </row>
    <row r="63" spans="1:23" s="1" customFormat="1" ht="12.75">
      <c r="A63" s="1" t="s">
        <v>378</v>
      </c>
      <c r="B63" s="1" t="s">
        <v>379</v>
      </c>
      <c r="C63" s="1" t="s">
        <v>380</v>
      </c>
      <c r="D63" s="1" t="s">
        <v>14</v>
      </c>
      <c r="E63" s="1" t="s">
        <v>100</v>
      </c>
      <c r="F63" s="1" t="s">
        <v>40</v>
      </c>
      <c r="G63" s="1" t="s">
        <v>109</v>
      </c>
      <c r="H63" s="4">
        <v>687.26</v>
      </c>
      <c r="I63" s="4">
        <v>13</v>
      </c>
      <c r="J63" s="60">
        <f t="shared" si="8"/>
        <v>52.866153846153843</v>
      </c>
      <c r="K63" s="51">
        <f t="shared" si="15"/>
        <v>171.815</v>
      </c>
      <c r="L63" s="51">
        <f t="shared" si="16"/>
        <v>515.44499999999994</v>
      </c>
      <c r="M63" s="52">
        <f t="shared" si="17"/>
        <v>78</v>
      </c>
      <c r="N63" s="53"/>
      <c r="O63" s="53"/>
      <c r="P63" s="48">
        <f t="shared" si="18"/>
        <v>14.04</v>
      </c>
      <c r="Q63" s="48">
        <f t="shared" si="19"/>
        <v>13</v>
      </c>
      <c r="R63" s="48">
        <f t="shared" si="20"/>
        <v>156</v>
      </c>
      <c r="S63" s="48">
        <f t="shared" si="21"/>
        <v>29.25</v>
      </c>
      <c r="T63" s="56">
        <f t="shared" si="22"/>
        <v>212.29</v>
      </c>
      <c r="V63" s="61">
        <f t="shared" si="9"/>
        <v>16.329999999999998</v>
      </c>
      <c r="W63" s="60">
        <f t="shared" si="10"/>
        <v>36.536153846153844</v>
      </c>
    </row>
    <row r="64" spans="1:23" s="1" customFormat="1" ht="12.75">
      <c r="A64" s="1" t="s">
        <v>390</v>
      </c>
      <c r="B64" s="1" t="s">
        <v>391</v>
      </c>
      <c r="C64" s="1" t="s">
        <v>392</v>
      </c>
      <c r="D64" s="1" t="s">
        <v>14</v>
      </c>
      <c r="E64" s="1" t="s">
        <v>49</v>
      </c>
      <c r="F64" s="1" t="s">
        <v>85</v>
      </c>
      <c r="G64" s="1" t="s">
        <v>34</v>
      </c>
      <c r="H64" s="4">
        <v>31.57</v>
      </c>
      <c r="I64" s="4">
        <v>1</v>
      </c>
      <c r="J64" s="60">
        <f t="shared" si="8"/>
        <v>31.57</v>
      </c>
      <c r="K64" s="51">
        <f t="shared" si="15"/>
        <v>7.8925000000000001</v>
      </c>
      <c r="L64" s="51">
        <f t="shared" si="16"/>
        <v>23.677500000000002</v>
      </c>
      <c r="M64" s="52">
        <f t="shared" si="17"/>
        <v>3</v>
      </c>
      <c r="N64" s="53"/>
      <c r="O64" s="53"/>
      <c r="P64" s="48">
        <f t="shared" si="18"/>
        <v>0.54</v>
      </c>
      <c r="Q64" s="48">
        <f t="shared" si="19"/>
        <v>1</v>
      </c>
      <c r="R64" s="48">
        <f t="shared" si="20"/>
        <v>6</v>
      </c>
      <c r="S64" s="48">
        <f t="shared" si="21"/>
        <v>2.25</v>
      </c>
      <c r="T64" s="56">
        <f t="shared" si="22"/>
        <v>9.7899999999999991</v>
      </c>
      <c r="V64" s="61">
        <f t="shared" si="9"/>
        <v>9.7899999999999991</v>
      </c>
      <c r="W64" s="60">
        <f t="shared" si="10"/>
        <v>21.78</v>
      </c>
    </row>
    <row r="65" spans="1:23" s="1" customFormat="1" ht="12.75">
      <c r="A65" s="1" t="s">
        <v>396</v>
      </c>
      <c r="B65" s="1" t="s">
        <v>397</v>
      </c>
      <c r="C65" s="1" t="s">
        <v>398</v>
      </c>
      <c r="D65" s="1" t="s">
        <v>14</v>
      </c>
      <c r="E65" s="1" t="s">
        <v>162</v>
      </c>
      <c r="F65" s="1" t="s">
        <v>85</v>
      </c>
      <c r="G65" s="1" t="s">
        <v>67</v>
      </c>
      <c r="H65" s="4">
        <v>301.89</v>
      </c>
      <c r="I65" s="4">
        <v>7</v>
      </c>
      <c r="J65" s="60">
        <f t="shared" si="8"/>
        <v>43.127142857142857</v>
      </c>
      <c r="K65" s="51">
        <f t="shared" si="15"/>
        <v>75.472499999999997</v>
      </c>
      <c r="L65" s="51">
        <f t="shared" si="16"/>
        <v>226.41749999999999</v>
      </c>
      <c r="M65" s="52">
        <f t="shared" si="17"/>
        <v>21</v>
      </c>
      <c r="N65" s="53"/>
      <c r="O65" s="53"/>
      <c r="P65" s="48">
        <f t="shared" si="18"/>
        <v>3.78</v>
      </c>
      <c r="Q65" s="48">
        <f t="shared" si="19"/>
        <v>7</v>
      </c>
      <c r="R65" s="48">
        <f t="shared" si="20"/>
        <v>42</v>
      </c>
      <c r="S65" s="48">
        <f t="shared" si="21"/>
        <v>15.75</v>
      </c>
      <c r="T65" s="56">
        <f t="shared" si="22"/>
        <v>68.53</v>
      </c>
      <c r="V65" s="61">
        <f t="shared" si="9"/>
        <v>9.7900000000000009</v>
      </c>
      <c r="W65" s="60">
        <f t="shared" si="10"/>
        <v>33.337142857142858</v>
      </c>
    </row>
    <row r="66" spans="1:23" s="1" customFormat="1" ht="12.75">
      <c r="A66" s="1" t="s">
        <v>405</v>
      </c>
      <c r="B66" s="1" t="s">
        <v>406</v>
      </c>
      <c r="C66" s="1" t="s">
        <v>407</v>
      </c>
      <c r="D66" s="1" t="s">
        <v>14</v>
      </c>
      <c r="E66" s="1" t="s">
        <v>244</v>
      </c>
      <c r="F66" s="1" t="s">
        <v>104</v>
      </c>
      <c r="G66" s="1" t="s">
        <v>166</v>
      </c>
      <c r="H66" s="4">
        <v>-18.75</v>
      </c>
      <c r="I66" s="4">
        <v>0</v>
      </c>
      <c r="J66" s="60">
        <v>0</v>
      </c>
      <c r="K66" s="51">
        <f t="shared" si="15"/>
        <v>-4.6875</v>
      </c>
      <c r="L66" s="51">
        <f t="shared" si="16"/>
        <v>-14.0625</v>
      </c>
      <c r="M66" s="52">
        <f t="shared" si="17"/>
        <v>0</v>
      </c>
      <c r="N66" s="53"/>
      <c r="O66" s="53"/>
      <c r="P66" s="48">
        <f t="shared" si="18"/>
        <v>0</v>
      </c>
      <c r="Q66" s="48">
        <f t="shared" si="19"/>
        <v>0</v>
      </c>
      <c r="R66" s="48">
        <f t="shared" si="20"/>
        <v>0</v>
      </c>
      <c r="S66" s="48">
        <f t="shared" si="21"/>
        <v>0</v>
      </c>
      <c r="T66" s="56">
        <f t="shared" si="22"/>
        <v>0</v>
      </c>
      <c r="V66" s="61">
        <v>0</v>
      </c>
      <c r="W66" s="60">
        <f t="shared" si="10"/>
        <v>0</v>
      </c>
    </row>
    <row r="67" spans="1:23" s="1" customFormat="1" ht="12.75">
      <c r="A67" s="1" t="s">
        <v>427</v>
      </c>
      <c r="B67" s="1" t="s">
        <v>428</v>
      </c>
      <c r="C67" s="1" t="s">
        <v>429</v>
      </c>
      <c r="D67" s="1" t="s">
        <v>14</v>
      </c>
      <c r="E67" s="1" t="s">
        <v>60</v>
      </c>
      <c r="F67" s="1" t="s">
        <v>104</v>
      </c>
      <c r="G67" s="1" t="s">
        <v>109</v>
      </c>
      <c r="H67" s="4">
        <v>11367.34</v>
      </c>
      <c r="I67" s="4">
        <v>268</v>
      </c>
      <c r="J67" s="60">
        <f t="shared" si="8"/>
        <v>42.415447761194031</v>
      </c>
      <c r="K67" s="51">
        <f t="shared" si="15"/>
        <v>2841.835</v>
      </c>
      <c r="L67" s="51">
        <f t="shared" si="16"/>
        <v>8525.505000000001</v>
      </c>
      <c r="M67" s="52">
        <f t="shared" si="17"/>
        <v>1340</v>
      </c>
      <c r="N67" s="53"/>
      <c r="O67" s="53"/>
      <c r="P67" s="48">
        <f t="shared" si="18"/>
        <v>241.2</v>
      </c>
      <c r="Q67" s="48">
        <f t="shared" si="19"/>
        <v>268</v>
      </c>
      <c r="R67" s="48">
        <f>+I67*F67*1</f>
        <v>2680</v>
      </c>
      <c r="S67" s="48">
        <f t="shared" si="21"/>
        <v>603</v>
      </c>
      <c r="T67" s="56">
        <f t="shared" si="22"/>
        <v>3792.2</v>
      </c>
      <c r="V67" s="61">
        <f t="shared" si="9"/>
        <v>14.149999999999999</v>
      </c>
      <c r="W67" s="60">
        <f t="shared" si="10"/>
        <v>28.265447761194032</v>
      </c>
    </row>
    <row r="68" spans="1:23" s="1" customFormat="1" ht="12.75">
      <c r="A68" s="1" t="s">
        <v>458</v>
      </c>
      <c r="B68" s="1" t="s">
        <v>459</v>
      </c>
      <c r="C68" s="1" t="s">
        <v>460</v>
      </c>
      <c r="D68" s="1" t="s">
        <v>14</v>
      </c>
      <c r="E68" s="1" t="s">
        <v>182</v>
      </c>
      <c r="F68" s="1" t="s">
        <v>85</v>
      </c>
      <c r="G68" s="1" t="s">
        <v>166</v>
      </c>
      <c r="H68" s="4">
        <v>175.87</v>
      </c>
      <c r="I68" s="4">
        <v>3</v>
      </c>
      <c r="J68" s="60">
        <f t="shared" si="8"/>
        <v>58.623333333333335</v>
      </c>
      <c r="K68" s="51">
        <f t="shared" si="15"/>
        <v>43.967500000000001</v>
      </c>
      <c r="L68" s="51">
        <f t="shared" si="16"/>
        <v>131.9025</v>
      </c>
      <c r="M68" s="52">
        <f t="shared" si="17"/>
        <v>9</v>
      </c>
      <c r="N68" s="53"/>
      <c r="O68" s="53"/>
      <c r="P68" s="48">
        <f t="shared" si="18"/>
        <v>1.6199999999999999</v>
      </c>
      <c r="Q68" s="48">
        <f t="shared" si="19"/>
        <v>3</v>
      </c>
      <c r="R68" s="48">
        <f t="shared" si="20"/>
        <v>18</v>
      </c>
      <c r="S68" s="48">
        <f t="shared" si="21"/>
        <v>6.75</v>
      </c>
      <c r="T68" s="56">
        <f t="shared" si="22"/>
        <v>29.37</v>
      </c>
      <c r="V68" s="61">
        <f t="shared" si="9"/>
        <v>9.7900000000000009</v>
      </c>
      <c r="W68" s="60">
        <f t="shared" si="10"/>
        <v>48.833333333333336</v>
      </c>
    </row>
    <row r="69" spans="1:23" s="1" customFormat="1" ht="12.75">
      <c r="A69" s="1" t="s">
        <v>464</v>
      </c>
      <c r="B69" s="1" t="s">
        <v>465</v>
      </c>
      <c r="C69" s="1" t="s">
        <v>466</v>
      </c>
      <c r="D69" s="1" t="s">
        <v>14</v>
      </c>
      <c r="E69" s="1" t="s">
        <v>301</v>
      </c>
      <c r="F69" s="1" t="s">
        <v>149</v>
      </c>
      <c r="G69" s="1" t="s">
        <v>67</v>
      </c>
      <c r="H69" s="4">
        <v>109.99</v>
      </c>
      <c r="I69" s="4">
        <v>2</v>
      </c>
      <c r="J69" s="60">
        <f t="shared" ref="J69:J132" si="23">+H69/I69</f>
        <v>54.994999999999997</v>
      </c>
      <c r="K69" s="51">
        <f t="shared" si="15"/>
        <v>27.497499999999999</v>
      </c>
      <c r="L69" s="51">
        <f t="shared" si="16"/>
        <v>82.492499999999993</v>
      </c>
      <c r="M69" s="52">
        <f t="shared" si="17"/>
        <v>8</v>
      </c>
      <c r="N69" s="53"/>
      <c r="O69" s="53"/>
      <c r="P69" s="48">
        <f t="shared" si="18"/>
        <v>1.44</v>
      </c>
      <c r="Q69" s="48">
        <f t="shared" si="19"/>
        <v>2</v>
      </c>
      <c r="R69" s="48">
        <f t="shared" si="20"/>
        <v>16</v>
      </c>
      <c r="S69" s="48">
        <f t="shared" si="21"/>
        <v>4.5</v>
      </c>
      <c r="T69" s="56">
        <f t="shared" si="22"/>
        <v>23.94</v>
      </c>
      <c r="V69" s="61">
        <f t="shared" ref="V69:V72" si="24">+T69/I69</f>
        <v>11.97</v>
      </c>
      <c r="W69" s="60">
        <f t="shared" ref="W69:W72" si="25">+J69-V69</f>
        <v>43.024999999999999</v>
      </c>
    </row>
    <row r="70" spans="1:23" s="1" customFormat="1" ht="12.75">
      <c r="A70" s="1" t="s">
        <v>470</v>
      </c>
      <c r="B70" s="1" t="s">
        <v>471</v>
      </c>
      <c r="C70" s="1" t="s">
        <v>472</v>
      </c>
      <c r="D70" s="1" t="s">
        <v>14</v>
      </c>
      <c r="E70" s="1" t="s">
        <v>264</v>
      </c>
      <c r="F70" s="1" t="s">
        <v>85</v>
      </c>
      <c r="G70" s="1" t="s">
        <v>34</v>
      </c>
      <c r="H70" s="4">
        <v>47.99</v>
      </c>
      <c r="I70" s="4">
        <v>1</v>
      </c>
      <c r="J70" s="60">
        <f t="shared" si="23"/>
        <v>47.99</v>
      </c>
      <c r="K70" s="51">
        <f t="shared" si="15"/>
        <v>11.9975</v>
      </c>
      <c r="L70" s="51">
        <f t="shared" si="16"/>
        <v>35.9925</v>
      </c>
      <c r="M70" s="52">
        <f t="shared" si="17"/>
        <v>3</v>
      </c>
      <c r="N70" s="53"/>
      <c r="O70" s="53"/>
      <c r="P70" s="48">
        <f t="shared" si="18"/>
        <v>0.54</v>
      </c>
      <c r="Q70" s="48">
        <f t="shared" si="19"/>
        <v>1</v>
      </c>
      <c r="R70" s="48">
        <f t="shared" si="20"/>
        <v>6</v>
      </c>
      <c r="S70" s="48">
        <f t="shared" si="21"/>
        <v>2.25</v>
      </c>
      <c r="T70" s="56">
        <f t="shared" si="22"/>
        <v>9.7899999999999991</v>
      </c>
      <c r="V70" s="61">
        <f t="shared" si="24"/>
        <v>9.7899999999999991</v>
      </c>
      <c r="W70" s="60">
        <f t="shared" si="25"/>
        <v>38.200000000000003</v>
      </c>
    </row>
    <row r="71" spans="1:23" s="1" customFormat="1" ht="12.75">
      <c r="A71" s="1" t="s">
        <v>476</v>
      </c>
      <c r="B71" s="1" t="s">
        <v>477</v>
      </c>
      <c r="C71" s="1" t="s">
        <v>478</v>
      </c>
      <c r="D71" s="1" t="s">
        <v>14</v>
      </c>
      <c r="E71" s="1" t="s">
        <v>301</v>
      </c>
      <c r="F71" s="1" t="s">
        <v>309</v>
      </c>
      <c r="G71" s="1" t="s">
        <v>17</v>
      </c>
      <c r="H71" s="4">
        <v>80</v>
      </c>
      <c r="I71" s="4">
        <v>2</v>
      </c>
      <c r="J71" s="60">
        <f t="shared" si="23"/>
        <v>40</v>
      </c>
      <c r="K71" s="51">
        <f t="shared" si="15"/>
        <v>20</v>
      </c>
      <c r="L71" s="51">
        <f t="shared" si="16"/>
        <v>60</v>
      </c>
      <c r="M71" s="52">
        <f t="shared" si="17"/>
        <v>6</v>
      </c>
      <c r="N71" s="53"/>
      <c r="O71" s="53"/>
      <c r="P71" s="48">
        <f t="shared" si="18"/>
        <v>1.08</v>
      </c>
      <c r="Q71" s="48">
        <f t="shared" si="19"/>
        <v>2</v>
      </c>
      <c r="R71" s="48">
        <f t="shared" si="20"/>
        <v>10</v>
      </c>
      <c r="S71" s="48">
        <f t="shared" si="21"/>
        <v>4.5</v>
      </c>
      <c r="T71" s="56">
        <f t="shared" si="22"/>
        <v>17.579999999999998</v>
      </c>
      <c r="V71" s="61">
        <f t="shared" si="24"/>
        <v>8.7899999999999991</v>
      </c>
      <c r="W71" s="60">
        <f t="shared" si="25"/>
        <v>31.21</v>
      </c>
    </row>
    <row r="72" spans="1:23" s="1" customFormat="1" ht="12.75">
      <c r="A72" s="1" t="s">
        <v>485</v>
      </c>
      <c r="B72" s="1" t="s">
        <v>486</v>
      </c>
      <c r="C72" s="1" t="s">
        <v>487</v>
      </c>
      <c r="D72" s="1" t="s">
        <v>14</v>
      </c>
      <c r="E72" s="1" t="s">
        <v>205</v>
      </c>
      <c r="F72" s="1" t="s">
        <v>201</v>
      </c>
      <c r="G72" s="1" t="s">
        <v>45</v>
      </c>
      <c r="H72" s="4">
        <v>37.14</v>
      </c>
      <c r="I72" s="4">
        <v>1</v>
      </c>
      <c r="J72" s="60">
        <f t="shared" si="23"/>
        <v>37.14</v>
      </c>
      <c r="K72" s="51">
        <f t="shared" si="15"/>
        <v>9.2850000000000001</v>
      </c>
      <c r="L72" s="51">
        <f t="shared" ref="L72:L103" si="26">+H72-K72</f>
        <v>27.855</v>
      </c>
      <c r="M72" s="52">
        <f t="shared" si="17"/>
        <v>6</v>
      </c>
      <c r="N72" s="53"/>
      <c r="O72" s="53"/>
      <c r="P72" s="48">
        <f t="shared" si="18"/>
        <v>1.08</v>
      </c>
      <c r="Q72" s="48">
        <f t="shared" si="19"/>
        <v>1</v>
      </c>
      <c r="R72" s="48">
        <f t="shared" si="20"/>
        <v>11</v>
      </c>
      <c r="S72" s="48">
        <f t="shared" si="21"/>
        <v>2.25</v>
      </c>
      <c r="T72" s="56">
        <f t="shared" si="22"/>
        <v>15.33</v>
      </c>
      <c r="V72" s="61">
        <f t="shared" si="24"/>
        <v>15.33</v>
      </c>
      <c r="W72" s="60">
        <f t="shared" si="25"/>
        <v>21.810000000000002</v>
      </c>
    </row>
    <row r="73" spans="1:23" s="1" customFormat="1" ht="12.75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</v>
      </c>
      <c r="F73" s="1" t="s">
        <v>23</v>
      </c>
      <c r="G73" s="1" t="s">
        <v>24</v>
      </c>
      <c r="H73" s="4">
        <v>1798.77</v>
      </c>
      <c r="I73" s="4">
        <v>85</v>
      </c>
      <c r="J73" s="60">
        <f t="shared" si="23"/>
        <v>21.161999999999999</v>
      </c>
      <c r="K73" s="51">
        <f t="shared" ref="K73:K104" si="27">+H73*0.15</f>
        <v>269.81549999999999</v>
      </c>
      <c r="L73" s="51">
        <f t="shared" si="26"/>
        <v>1528.9545000000001</v>
      </c>
      <c r="T73" s="55"/>
      <c r="V73" s="61"/>
      <c r="W73" s="61"/>
    </row>
    <row r="74" spans="1:23" s="1" customFormat="1" ht="12.75">
      <c r="A74" s="1" t="s">
        <v>25</v>
      </c>
      <c r="B74" s="1" t="s">
        <v>26</v>
      </c>
      <c r="C74" s="1" t="s">
        <v>27</v>
      </c>
      <c r="D74" s="1" t="s">
        <v>21</v>
      </c>
      <c r="E74" s="1" t="s">
        <v>28</v>
      </c>
      <c r="F74" s="1" t="s">
        <v>23</v>
      </c>
      <c r="G74" s="1" t="s">
        <v>29</v>
      </c>
      <c r="H74" s="4">
        <v>211.92</v>
      </c>
      <c r="I74" s="4">
        <v>8</v>
      </c>
      <c r="J74" s="60">
        <f t="shared" si="23"/>
        <v>26.49</v>
      </c>
      <c r="K74" s="51">
        <f t="shared" si="27"/>
        <v>31.787999999999997</v>
      </c>
      <c r="L74" s="51">
        <f t="shared" si="26"/>
        <v>180.13200000000001</v>
      </c>
      <c r="T74" s="55"/>
      <c r="V74" s="61"/>
      <c r="W74" s="61"/>
    </row>
    <row r="75" spans="1:23" s="1" customFormat="1" ht="12.75">
      <c r="A75" s="1" t="s">
        <v>30</v>
      </c>
      <c r="B75" s="1" t="s">
        <v>31</v>
      </c>
      <c r="C75" s="1" t="s">
        <v>32</v>
      </c>
      <c r="D75" s="1" t="s">
        <v>21</v>
      </c>
      <c r="E75" s="1" t="s">
        <v>33</v>
      </c>
      <c r="F75" s="1" t="s">
        <v>23</v>
      </c>
      <c r="G75" s="1" t="s">
        <v>34</v>
      </c>
      <c r="H75" s="4">
        <v>31.79</v>
      </c>
      <c r="I75" s="4">
        <v>1</v>
      </c>
      <c r="J75" s="60">
        <f t="shared" si="23"/>
        <v>31.79</v>
      </c>
      <c r="K75" s="51">
        <f t="shared" si="27"/>
        <v>4.7684999999999995</v>
      </c>
      <c r="L75" s="51">
        <f t="shared" si="26"/>
        <v>27.0215</v>
      </c>
      <c r="T75" s="55"/>
      <c r="V75" s="61"/>
      <c r="W75" s="61"/>
    </row>
    <row r="76" spans="1:23" s="1" customFormat="1" ht="12.75">
      <c r="A76" s="1" t="s">
        <v>46</v>
      </c>
      <c r="B76" s="1" t="s">
        <v>47</v>
      </c>
      <c r="C76" s="1" t="s">
        <v>48</v>
      </c>
      <c r="D76" s="1" t="s">
        <v>21</v>
      </c>
      <c r="E76" s="1" t="s">
        <v>49</v>
      </c>
      <c r="F76" s="1" t="s">
        <v>23</v>
      </c>
      <c r="G76" s="1" t="s">
        <v>29</v>
      </c>
      <c r="H76" s="4">
        <v>26.49</v>
      </c>
      <c r="I76" s="4">
        <v>1</v>
      </c>
      <c r="J76" s="60">
        <f t="shared" si="23"/>
        <v>26.49</v>
      </c>
      <c r="K76" s="51">
        <f t="shared" si="27"/>
        <v>3.9734999999999996</v>
      </c>
      <c r="L76" s="51">
        <f t="shared" si="26"/>
        <v>22.516500000000001</v>
      </c>
      <c r="T76" s="55"/>
      <c r="V76" s="61"/>
      <c r="W76" s="61"/>
    </row>
    <row r="77" spans="1:23" s="1" customFormat="1" ht="12.75">
      <c r="A77" s="1" t="s">
        <v>63</v>
      </c>
      <c r="B77" s="1" t="s">
        <v>64</v>
      </c>
      <c r="C77" s="1" t="s">
        <v>65</v>
      </c>
      <c r="D77" s="1" t="s">
        <v>21</v>
      </c>
      <c r="E77" s="1" t="s">
        <v>66</v>
      </c>
      <c r="F77" s="1" t="s">
        <v>23</v>
      </c>
      <c r="G77" s="1" t="s">
        <v>67</v>
      </c>
      <c r="H77" s="4">
        <v>331.72</v>
      </c>
      <c r="I77" s="4">
        <v>9</v>
      </c>
      <c r="J77" s="60">
        <f t="shared" si="23"/>
        <v>36.857777777777784</v>
      </c>
      <c r="K77" s="51">
        <f t="shared" si="27"/>
        <v>49.758000000000003</v>
      </c>
      <c r="L77" s="51">
        <f t="shared" si="26"/>
        <v>281.96200000000005</v>
      </c>
      <c r="T77" s="55"/>
      <c r="V77" s="61"/>
      <c r="W77" s="61"/>
    </row>
    <row r="78" spans="1:23" s="1" customFormat="1" ht="12.75">
      <c r="A78" s="1" t="s">
        <v>73</v>
      </c>
      <c r="B78" s="1" t="s">
        <v>74</v>
      </c>
      <c r="C78" s="1" t="s">
        <v>75</v>
      </c>
      <c r="D78" s="1" t="s">
        <v>21</v>
      </c>
      <c r="E78" s="1" t="s">
        <v>76</v>
      </c>
      <c r="F78" s="1" t="s">
        <v>23</v>
      </c>
      <c r="G78" s="1" t="s">
        <v>24</v>
      </c>
      <c r="H78" s="4">
        <v>422.61</v>
      </c>
      <c r="I78" s="4">
        <v>20</v>
      </c>
      <c r="J78" s="60">
        <f t="shared" si="23"/>
        <v>21.130500000000001</v>
      </c>
      <c r="K78" s="51">
        <f t="shared" si="27"/>
        <v>63.391500000000001</v>
      </c>
      <c r="L78" s="51">
        <f t="shared" si="26"/>
        <v>359.21850000000001</v>
      </c>
      <c r="T78" s="55"/>
      <c r="V78" s="61"/>
      <c r="W78" s="61"/>
    </row>
    <row r="79" spans="1:23" s="1" customFormat="1" ht="12.75">
      <c r="A79" s="1" t="s">
        <v>86</v>
      </c>
      <c r="B79" s="1" t="s">
        <v>87</v>
      </c>
      <c r="C79" s="1" t="s">
        <v>88</v>
      </c>
      <c r="D79" s="1" t="s">
        <v>21</v>
      </c>
      <c r="E79" s="1" t="s">
        <v>49</v>
      </c>
      <c r="F79" s="1" t="s">
        <v>23</v>
      </c>
      <c r="G79" s="1" t="s">
        <v>67</v>
      </c>
      <c r="H79" s="4">
        <v>37.090000000000003</v>
      </c>
      <c r="I79" s="4">
        <v>1</v>
      </c>
      <c r="J79" s="60">
        <f t="shared" si="23"/>
        <v>37.090000000000003</v>
      </c>
      <c r="K79" s="51">
        <f t="shared" si="27"/>
        <v>5.5635000000000003</v>
      </c>
      <c r="L79" s="51">
        <f t="shared" si="26"/>
        <v>31.526500000000002</v>
      </c>
      <c r="T79" s="55"/>
      <c r="V79" s="61"/>
      <c r="W79" s="61"/>
    </row>
    <row r="80" spans="1:23" s="1" customFormat="1" ht="12.75">
      <c r="A80" s="1" t="s">
        <v>97</v>
      </c>
      <c r="B80" s="1" t="s">
        <v>98</v>
      </c>
      <c r="C80" s="1" t="s">
        <v>99</v>
      </c>
      <c r="D80" s="1" t="s">
        <v>21</v>
      </c>
      <c r="E80" s="1" t="s">
        <v>100</v>
      </c>
      <c r="F80" s="1" t="s">
        <v>23</v>
      </c>
      <c r="G80" s="1" t="s">
        <v>29</v>
      </c>
      <c r="H80" s="4">
        <v>79.47</v>
      </c>
      <c r="I80" s="4">
        <v>3</v>
      </c>
      <c r="J80" s="60">
        <f t="shared" si="23"/>
        <v>26.49</v>
      </c>
      <c r="K80" s="51">
        <f t="shared" si="27"/>
        <v>11.920499999999999</v>
      </c>
      <c r="L80" s="51">
        <f t="shared" si="26"/>
        <v>67.549499999999995</v>
      </c>
      <c r="T80" s="55"/>
      <c r="V80" s="61"/>
      <c r="W80" s="61"/>
    </row>
    <row r="81" spans="1:23" s="1" customFormat="1" ht="12.75">
      <c r="A81" s="1" t="s">
        <v>105</v>
      </c>
      <c r="B81" s="1" t="s">
        <v>106</v>
      </c>
      <c r="C81" s="1" t="s">
        <v>107</v>
      </c>
      <c r="D81" s="1" t="s">
        <v>21</v>
      </c>
      <c r="E81" s="1" t="s">
        <v>108</v>
      </c>
      <c r="F81" s="1" t="s">
        <v>23</v>
      </c>
      <c r="G81" s="1" t="s">
        <v>109</v>
      </c>
      <c r="H81" s="4">
        <v>45.04</v>
      </c>
      <c r="I81" s="4">
        <v>1</v>
      </c>
      <c r="J81" s="60">
        <f t="shared" si="23"/>
        <v>45.04</v>
      </c>
      <c r="K81" s="51">
        <f t="shared" si="27"/>
        <v>6.7559999999999993</v>
      </c>
      <c r="L81" s="51">
        <f t="shared" si="26"/>
        <v>38.283999999999999</v>
      </c>
      <c r="T81" s="55"/>
      <c r="V81" s="61"/>
      <c r="W81" s="61"/>
    </row>
    <row r="82" spans="1:23" s="1" customFormat="1" ht="12.75">
      <c r="A82" s="1" t="s">
        <v>114</v>
      </c>
      <c r="B82" s="1" t="s">
        <v>115</v>
      </c>
      <c r="C82" s="1" t="s">
        <v>116</v>
      </c>
      <c r="D82" s="1" t="s">
        <v>21</v>
      </c>
      <c r="E82" s="1" t="s">
        <v>117</v>
      </c>
      <c r="F82" s="1" t="s">
        <v>23</v>
      </c>
      <c r="G82" s="1" t="s">
        <v>118</v>
      </c>
      <c r="H82" s="4">
        <v>60.58</v>
      </c>
      <c r="I82" s="4">
        <v>2</v>
      </c>
      <c r="J82" s="60">
        <f t="shared" si="23"/>
        <v>30.29</v>
      </c>
      <c r="K82" s="51">
        <f t="shared" si="27"/>
        <v>9.0869999999999997</v>
      </c>
      <c r="L82" s="51">
        <f t="shared" si="26"/>
        <v>51.492999999999995</v>
      </c>
      <c r="T82" s="55"/>
      <c r="V82" s="61"/>
      <c r="W82" s="61"/>
    </row>
    <row r="83" spans="1:23" s="1" customFormat="1" ht="12.75">
      <c r="A83" s="1" t="s">
        <v>126</v>
      </c>
      <c r="B83" s="1" t="s">
        <v>127</v>
      </c>
      <c r="C83" s="1" t="s">
        <v>128</v>
      </c>
      <c r="D83" s="1" t="s">
        <v>21</v>
      </c>
      <c r="E83" s="1" t="s">
        <v>66</v>
      </c>
      <c r="F83" s="1" t="s">
        <v>23</v>
      </c>
      <c r="G83" s="1" t="s">
        <v>17</v>
      </c>
      <c r="H83" s="4">
        <v>58.28</v>
      </c>
      <c r="I83" s="4">
        <v>2</v>
      </c>
      <c r="J83" s="60">
        <f t="shared" si="23"/>
        <v>29.14</v>
      </c>
      <c r="K83" s="51">
        <f t="shared" si="27"/>
        <v>8.7419999999999991</v>
      </c>
      <c r="L83" s="51">
        <f t="shared" si="26"/>
        <v>49.538000000000004</v>
      </c>
      <c r="T83" s="55"/>
      <c r="V83" s="61"/>
      <c r="W83" s="61"/>
    </row>
    <row r="84" spans="1:23" s="1" customFormat="1" ht="12.75">
      <c r="A84" s="1" t="s">
        <v>129</v>
      </c>
      <c r="B84" s="1" t="s">
        <v>130</v>
      </c>
      <c r="C84" s="1" t="s">
        <v>131</v>
      </c>
      <c r="D84" s="1" t="s">
        <v>21</v>
      </c>
      <c r="E84" s="1" t="s">
        <v>132</v>
      </c>
      <c r="F84" s="1" t="s">
        <v>23</v>
      </c>
      <c r="G84" s="1" t="s">
        <v>24</v>
      </c>
      <c r="H84" s="4">
        <v>21.19</v>
      </c>
      <c r="I84" s="4">
        <v>1</v>
      </c>
      <c r="J84" s="60">
        <f t="shared" si="23"/>
        <v>21.19</v>
      </c>
      <c r="K84" s="51">
        <f t="shared" si="27"/>
        <v>3.1785000000000001</v>
      </c>
      <c r="L84" s="51">
        <f t="shared" si="26"/>
        <v>18.011500000000002</v>
      </c>
      <c r="T84" s="55"/>
      <c r="V84" s="61"/>
      <c r="W84" s="61"/>
    </row>
    <row r="85" spans="1:23" s="1" customFormat="1" ht="12.75">
      <c r="A85" s="1" t="s">
        <v>141</v>
      </c>
      <c r="B85" s="1" t="s">
        <v>142</v>
      </c>
      <c r="C85" s="1" t="s">
        <v>143</v>
      </c>
      <c r="D85" s="1" t="s">
        <v>21</v>
      </c>
      <c r="E85" s="1" t="s">
        <v>144</v>
      </c>
      <c r="F85" s="1" t="s">
        <v>23</v>
      </c>
      <c r="G85" s="1" t="s">
        <v>34</v>
      </c>
      <c r="H85" s="4">
        <v>95.37</v>
      </c>
      <c r="I85" s="4">
        <v>3</v>
      </c>
      <c r="J85" s="60">
        <f t="shared" si="23"/>
        <v>31.790000000000003</v>
      </c>
      <c r="K85" s="51">
        <f t="shared" si="27"/>
        <v>14.3055</v>
      </c>
      <c r="L85" s="51">
        <f t="shared" si="26"/>
        <v>81.06450000000001</v>
      </c>
      <c r="T85" s="55"/>
      <c r="V85" s="61"/>
      <c r="W85" s="61"/>
    </row>
    <row r="86" spans="1:23" s="1" customFormat="1" ht="12.75">
      <c r="A86" s="1" t="s">
        <v>150</v>
      </c>
      <c r="B86" s="1" t="s">
        <v>151</v>
      </c>
      <c r="C86" s="1" t="s">
        <v>152</v>
      </c>
      <c r="D86" s="1" t="s">
        <v>21</v>
      </c>
      <c r="E86" s="1" t="s">
        <v>153</v>
      </c>
      <c r="F86" s="1" t="s">
        <v>23</v>
      </c>
      <c r="G86" s="1" t="s">
        <v>67</v>
      </c>
      <c r="H86" s="4">
        <v>853.07</v>
      </c>
      <c r="I86" s="4">
        <v>23</v>
      </c>
      <c r="J86" s="60">
        <f t="shared" si="23"/>
        <v>37.090000000000003</v>
      </c>
      <c r="K86" s="51">
        <f t="shared" si="27"/>
        <v>127.9605</v>
      </c>
      <c r="L86" s="51">
        <f t="shared" si="26"/>
        <v>725.10950000000003</v>
      </c>
      <c r="T86" s="55"/>
      <c r="V86" s="61"/>
      <c r="W86" s="61"/>
    </row>
    <row r="87" spans="1:23" s="1" customFormat="1" ht="12.75">
      <c r="A87" s="1" t="s">
        <v>163</v>
      </c>
      <c r="B87" s="1" t="s">
        <v>164</v>
      </c>
      <c r="C87" s="1" t="s">
        <v>165</v>
      </c>
      <c r="D87" s="1" t="s">
        <v>21</v>
      </c>
      <c r="E87" s="1" t="s">
        <v>108</v>
      </c>
      <c r="F87" s="1" t="s">
        <v>23</v>
      </c>
      <c r="G87" s="1" t="s">
        <v>166</v>
      </c>
      <c r="H87" s="4">
        <v>39.74</v>
      </c>
      <c r="I87" s="4">
        <v>1</v>
      </c>
      <c r="J87" s="60">
        <f t="shared" si="23"/>
        <v>39.74</v>
      </c>
      <c r="K87" s="51">
        <f t="shared" si="27"/>
        <v>5.9610000000000003</v>
      </c>
      <c r="L87" s="51">
        <f t="shared" si="26"/>
        <v>33.779000000000003</v>
      </c>
      <c r="T87" s="55"/>
      <c r="V87" s="61"/>
      <c r="W87" s="61"/>
    </row>
    <row r="88" spans="1:23" s="1" customFormat="1" ht="12.75">
      <c r="A88" s="1" t="s">
        <v>167</v>
      </c>
      <c r="B88" s="1" t="s">
        <v>168</v>
      </c>
      <c r="C88" s="1" t="s">
        <v>169</v>
      </c>
      <c r="D88" s="1" t="s">
        <v>21</v>
      </c>
      <c r="E88" s="1" t="s">
        <v>170</v>
      </c>
      <c r="F88" s="1" t="s">
        <v>23</v>
      </c>
      <c r="G88" s="1" t="s">
        <v>24</v>
      </c>
      <c r="H88" s="4">
        <v>233.09</v>
      </c>
      <c r="I88" s="4">
        <v>11</v>
      </c>
      <c r="J88" s="60">
        <f t="shared" si="23"/>
        <v>21.19</v>
      </c>
      <c r="K88" s="51">
        <f t="shared" si="27"/>
        <v>34.963499999999996</v>
      </c>
      <c r="L88" s="51">
        <f t="shared" si="26"/>
        <v>198.12650000000002</v>
      </c>
      <c r="T88" s="55"/>
      <c r="V88" s="61"/>
      <c r="W88" s="61"/>
    </row>
    <row r="89" spans="1:23" s="1" customFormat="1" ht="12.75">
      <c r="A89" s="1" t="s">
        <v>190</v>
      </c>
      <c r="B89" s="1" t="s">
        <v>191</v>
      </c>
      <c r="C89" s="1" t="s">
        <v>192</v>
      </c>
      <c r="D89" s="1" t="s">
        <v>21</v>
      </c>
      <c r="E89" s="1" t="s">
        <v>193</v>
      </c>
      <c r="F89" s="1" t="s">
        <v>23</v>
      </c>
      <c r="G89" s="1" t="s">
        <v>29</v>
      </c>
      <c r="H89" s="4">
        <v>26.49</v>
      </c>
      <c r="I89" s="4">
        <v>1</v>
      </c>
      <c r="J89" s="60">
        <f t="shared" si="23"/>
        <v>26.49</v>
      </c>
      <c r="K89" s="51">
        <f t="shared" si="27"/>
        <v>3.9734999999999996</v>
      </c>
      <c r="L89" s="51">
        <f t="shared" si="26"/>
        <v>22.516500000000001</v>
      </c>
      <c r="T89" s="55"/>
      <c r="V89" s="61"/>
      <c r="W89" s="61"/>
    </row>
    <row r="90" spans="1:23" s="1" customFormat="1" ht="12.75">
      <c r="A90" s="1" t="s">
        <v>209</v>
      </c>
      <c r="B90" s="1" t="s">
        <v>210</v>
      </c>
      <c r="C90" s="1" t="s">
        <v>211</v>
      </c>
      <c r="D90" s="1" t="s">
        <v>21</v>
      </c>
      <c r="E90" s="1" t="s">
        <v>193</v>
      </c>
      <c r="F90" s="1" t="s">
        <v>23</v>
      </c>
      <c r="G90" s="1" t="s">
        <v>67</v>
      </c>
      <c r="H90" s="4">
        <v>37.090000000000003</v>
      </c>
      <c r="I90" s="4">
        <v>1</v>
      </c>
      <c r="J90" s="60">
        <f t="shared" si="23"/>
        <v>37.090000000000003</v>
      </c>
      <c r="K90" s="51">
        <f t="shared" si="27"/>
        <v>5.5635000000000003</v>
      </c>
      <c r="L90" s="51">
        <f t="shared" si="26"/>
        <v>31.526500000000002</v>
      </c>
      <c r="T90" s="55"/>
      <c r="V90" s="61"/>
      <c r="W90" s="61"/>
    </row>
    <row r="91" spans="1:23" s="1" customFormat="1" ht="12.75">
      <c r="A91" s="1" t="s">
        <v>219</v>
      </c>
      <c r="B91" s="1" t="s">
        <v>220</v>
      </c>
      <c r="C91" s="1" t="s">
        <v>221</v>
      </c>
      <c r="D91" s="1" t="s">
        <v>21</v>
      </c>
      <c r="E91" s="1" t="s">
        <v>33</v>
      </c>
      <c r="F91" s="1" t="s">
        <v>23</v>
      </c>
      <c r="G91" s="1" t="s">
        <v>34</v>
      </c>
      <c r="H91" s="4">
        <v>217.74</v>
      </c>
      <c r="I91" s="4">
        <v>7</v>
      </c>
      <c r="J91" s="60">
        <f t="shared" si="23"/>
        <v>31.105714285714289</v>
      </c>
      <c r="K91" s="51">
        <f t="shared" si="27"/>
        <v>32.661000000000001</v>
      </c>
      <c r="L91" s="51">
        <f t="shared" si="26"/>
        <v>185.07900000000001</v>
      </c>
      <c r="T91" s="55"/>
      <c r="V91" s="61"/>
      <c r="W91" s="61"/>
    </row>
    <row r="92" spans="1:23" s="1" customFormat="1" ht="12.75">
      <c r="A92" s="1" t="s">
        <v>222</v>
      </c>
      <c r="B92" s="1" t="s">
        <v>223</v>
      </c>
      <c r="C92" s="1" t="s">
        <v>224</v>
      </c>
      <c r="D92" s="1" t="s">
        <v>21</v>
      </c>
      <c r="E92" s="1" t="s">
        <v>225</v>
      </c>
      <c r="F92" s="1" t="s">
        <v>23</v>
      </c>
      <c r="G92" s="1" t="s">
        <v>17</v>
      </c>
      <c r="H92" s="4">
        <v>29.14</v>
      </c>
      <c r="I92" s="4">
        <v>1</v>
      </c>
      <c r="J92" s="60">
        <f t="shared" si="23"/>
        <v>29.14</v>
      </c>
      <c r="K92" s="51">
        <f t="shared" si="27"/>
        <v>4.3709999999999996</v>
      </c>
      <c r="L92" s="51">
        <f t="shared" si="26"/>
        <v>24.769000000000002</v>
      </c>
      <c r="T92" s="55"/>
      <c r="V92" s="61"/>
      <c r="W92" s="61"/>
    </row>
    <row r="93" spans="1:23" s="1" customFormat="1" ht="12.75">
      <c r="A93" s="1" t="s">
        <v>232</v>
      </c>
      <c r="B93" s="1" t="s">
        <v>233</v>
      </c>
      <c r="C93" s="1" t="s">
        <v>234</v>
      </c>
      <c r="D93" s="1" t="s">
        <v>21</v>
      </c>
      <c r="E93" s="1" t="s">
        <v>117</v>
      </c>
      <c r="F93" s="1" t="s">
        <v>23</v>
      </c>
      <c r="G93" s="1" t="s">
        <v>29</v>
      </c>
      <c r="H93" s="4">
        <v>26.49</v>
      </c>
      <c r="I93" s="4">
        <v>1</v>
      </c>
      <c r="J93" s="60">
        <f t="shared" si="23"/>
        <v>26.49</v>
      </c>
      <c r="K93" s="51">
        <f t="shared" si="27"/>
        <v>3.9734999999999996</v>
      </c>
      <c r="L93" s="51">
        <f t="shared" si="26"/>
        <v>22.516500000000001</v>
      </c>
      <c r="T93" s="55"/>
      <c r="V93" s="61"/>
      <c r="W93" s="61"/>
    </row>
    <row r="94" spans="1:23" s="1" customFormat="1" ht="12.75">
      <c r="A94" s="1" t="s">
        <v>241</v>
      </c>
      <c r="B94" s="1" t="s">
        <v>242</v>
      </c>
      <c r="C94" s="1" t="s">
        <v>243</v>
      </c>
      <c r="D94" s="1" t="s">
        <v>21</v>
      </c>
      <c r="E94" s="1" t="s">
        <v>244</v>
      </c>
      <c r="F94" s="1" t="s">
        <v>23</v>
      </c>
      <c r="G94" s="1" t="s">
        <v>67</v>
      </c>
      <c r="H94" s="4">
        <v>853.07</v>
      </c>
      <c r="I94" s="4">
        <v>23</v>
      </c>
      <c r="J94" s="60">
        <f t="shared" si="23"/>
        <v>37.090000000000003</v>
      </c>
      <c r="K94" s="51">
        <f t="shared" si="27"/>
        <v>127.9605</v>
      </c>
      <c r="L94" s="51">
        <f t="shared" si="26"/>
        <v>725.10950000000003</v>
      </c>
      <c r="T94" s="55"/>
      <c r="V94" s="61"/>
      <c r="W94" s="61"/>
    </row>
    <row r="95" spans="1:23" s="1" customFormat="1" ht="12.75">
      <c r="A95" s="1" t="s">
        <v>261</v>
      </c>
      <c r="B95" s="1" t="s">
        <v>262</v>
      </c>
      <c r="C95" s="1" t="s">
        <v>263</v>
      </c>
      <c r="D95" s="1" t="s">
        <v>21</v>
      </c>
      <c r="E95" s="1" t="s">
        <v>264</v>
      </c>
      <c r="F95" s="1" t="s">
        <v>23</v>
      </c>
      <c r="G95" s="1" t="s">
        <v>34</v>
      </c>
      <c r="H95" s="4">
        <v>28.79</v>
      </c>
      <c r="I95" s="4">
        <v>1</v>
      </c>
      <c r="J95" s="60">
        <f t="shared" si="23"/>
        <v>28.79</v>
      </c>
      <c r="K95" s="51">
        <f t="shared" si="27"/>
        <v>4.3184999999999993</v>
      </c>
      <c r="L95" s="51">
        <f t="shared" si="26"/>
        <v>24.471499999999999</v>
      </c>
      <c r="T95" s="55"/>
      <c r="V95" s="61"/>
      <c r="W95" s="61"/>
    </row>
    <row r="96" spans="1:23" s="1" customFormat="1" ht="12.75">
      <c r="A96" s="1" t="s">
        <v>265</v>
      </c>
      <c r="B96" s="1" t="s">
        <v>266</v>
      </c>
      <c r="C96" s="1" t="s">
        <v>267</v>
      </c>
      <c r="D96" s="1" t="s">
        <v>21</v>
      </c>
      <c r="E96" s="1" t="s">
        <v>117</v>
      </c>
      <c r="F96" s="1" t="s">
        <v>23</v>
      </c>
      <c r="G96" s="1" t="s">
        <v>34</v>
      </c>
      <c r="H96" s="4">
        <v>63.58</v>
      </c>
      <c r="I96" s="4">
        <v>2</v>
      </c>
      <c r="J96" s="60">
        <f t="shared" si="23"/>
        <v>31.79</v>
      </c>
      <c r="K96" s="51">
        <f t="shared" si="27"/>
        <v>9.536999999999999</v>
      </c>
      <c r="L96" s="51">
        <f t="shared" si="26"/>
        <v>54.042999999999999</v>
      </c>
      <c r="T96" s="55"/>
      <c r="V96" s="61"/>
      <c r="W96" s="61"/>
    </row>
    <row r="97" spans="1:23" s="1" customFormat="1" ht="12.75">
      <c r="A97" s="1" t="s">
        <v>279</v>
      </c>
      <c r="B97" s="1" t="s">
        <v>280</v>
      </c>
      <c r="C97" s="1" t="s">
        <v>281</v>
      </c>
      <c r="D97" s="1" t="s">
        <v>21</v>
      </c>
      <c r="E97" s="1" t="s">
        <v>108</v>
      </c>
      <c r="F97" s="1" t="s">
        <v>23</v>
      </c>
      <c r="G97" s="1" t="s">
        <v>45</v>
      </c>
      <c r="H97" s="4">
        <v>42.39</v>
      </c>
      <c r="I97" s="4">
        <v>1</v>
      </c>
      <c r="J97" s="60">
        <f t="shared" si="23"/>
        <v>42.39</v>
      </c>
      <c r="K97" s="51">
        <f t="shared" si="27"/>
        <v>6.3585000000000003</v>
      </c>
      <c r="L97" s="51">
        <f t="shared" si="26"/>
        <v>36.031500000000001</v>
      </c>
      <c r="T97" s="55"/>
      <c r="V97" s="61"/>
      <c r="W97" s="61"/>
    </row>
    <row r="98" spans="1:23" s="1" customFormat="1" ht="12.75">
      <c r="A98" s="1" t="s">
        <v>290</v>
      </c>
      <c r="B98" s="1" t="s">
        <v>291</v>
      </c>
      <c r="C98" s="1" t="s">
        <v>292</v>
      </c>
      <c r="D98" s="1" t="s">
        <v>21</v>
      </c>
      <c r="E98" s="1" t="s">
        <v>293</v>
      </c>
      <c r="F98" s="1" t="s">
        <v>23</v>
      </c>
      <c r="G98" s="1" t="s">
        <v>166</v>
      </c>
      <c r="H98" s="4">
        <v>119.22</v>
      </c>
      <c r="I98" s="4">
        <v>3</v>
      </c>
      <c r="J98" s="60">
        <f t="shared" si="23"/>
        <v>39.74</v>
      </c>
      <c r="K98" s="51">
        <f t="shared" si="27"/>
        <v>17.882999999999999</v>
      </c>
      <c r="L98" s="51">
        <f t="shared" si="26"/>
        <v>101.337</v>
      </c>
      <c r="T98" s="55"/>
      <c r="V98" s="61"/>
      <c r="W98" s="61"/>
    </row>
    <row r="99" spans="1:23" s="1" customFormat="1" ht="12.75">
      <c r="A99" s="1" t="s">
        <v>311</v>
      </c>
      <c r="B99" s="1" t="s">
        <v>312</v>
      </c>
      <c r="C99" s="1" t="s">
        <v>313</v>
      </c>
      <c r="D99" s="1" t="s">
        <v>21</v>
      </c>
      <c r="E99" s="1" t="s">
        <v>314</v>
      </c>
      <c r="F99" s="1" t="s">
        <v>23</v>
      </c>
      <c r="G99" s="1" t="s">
        <v>24</v>
      </c>
      <c r="H99" s="4">
        <v>21.19</v>
      </c>
      <c r="I99" s="4">
        <v>1</v>
      </c>
      <c r="J99" s="60">
        <f t="shared" si="23"/>
        <v>21.19</v>
      </c>
      <c r="K99" s="51">
        <f t="shared" si="27"/>
        <v>3.1785000000000001</v>
      </c>
      <c r="L99" s="51">
        <f t="shared" si="26"/>
        <v>18.011500000000002</v>
      </c>
      <c r="T99" s="55"/>
      <c r="V99" s="61"/>
      <c r="W99" s="61"/>
    </row>
    <row r="100" spans="1:23" s="1" customFormat="1" ht="12.75">
      <c r="A100" s="1" t="s">
        <v>315</v>
      </c>
      <c r="B100" s="1" t="s">
        <v>316</v>
      </c>
      <c r="C100" s="1" t="s">
        <v>317</v>
      </c>
      <c r="D100" s="1" t="s">
        <v>21</v>
      </c>
      <c r="E100" s="1" t="s">
        <v>66</v>
      </c>
      <c r="F100" s="1" t="s">
        <v>23</v>
      </c>
      <c r="G100" s="1" t="s">
        <v>24</v>
      </c>
      <c r="H100" s="4">
        <v>127.14</v>
      </c>
      <c r="I100" s="4">
        <v>6</v>
      </c>
      <c r="J100" s="60">
        <f t="shared" si="23"/>
        <v>21.19</v>
      </c>
      <c r="K100" s="51">
        <f t="shared" si="27"/>
        <v>19.070999999999998</v>
      </c>
      <c r="L100" s="51">
        <f t="shared" si="26"/>
        <v>108.069</v>
      </c>
      <c r="T100" s="55"/>
      <c r="V100" s="61"/>
      <c r="W100" s="61"/>
    </row>
    <row r="101" spans="1:23" s="1" customFormat="1" ht="12.75">
      <c r="A101" s="1" t="s">
        <v>326</v>
      </c>
      <c r="B101" s="1" t="s">
        <v>327</v>
      </c>
      <c r="C101" s="1" t="s">
        <v>328</v>
      </c>
      <c r="D101" s="1" t="s">
        <v>21</v>
      </c>
      <c r="E101" s="1" t="s">
        <v>100</v>
      </c>
      <c r="F101" s="1" t="s">
        <v>23</v>
      </c>
      <c r="G101" s="1" t="s">
        <v>109</v>
      </c>
      <c r="H101" s="4">
        <v>45.04</v>
      </c>
      <c r="I101" s="4">
        <v>1</v>
      </c>
      <c r="J101" s="60">
        <f t="shared" si="23"/>
        <v>45.04</v>
      </c>
      <c r="K101" s="51">
        <f t="shared" si="27"/>
        <v>6.7559999999999993</v>
      </c>
      <c r="L101" s="51">
        <f t="shared" si="26"/>
        <v>38.283999999999999</v>
      </c>
      <c r="T101" s="55"/>
      <c r="V101" s="61"/>
      <c r="W101" s="61"/>
    </row>
    <row r="102" spans="1:23" s="1" customFormat="1" ht="12.75">
      <c r="A102" s="1" t="s">
        <v>333</v>
      </c>
      <c r="B102" s="1" t="s">
        <v>334</v>
      </c>
      <c r="C102" s="1" t="s">
        <v>335</v>
      </c>
      <c r="D102" s="1" t="s">
        <v>21</v>
      </c>
      <c r="E102" s="1" t="s">
        <v>162</v>
      </c>
      <c r="F102" s="1" t="s">
        <v>23</v>
      </c>
      <c r="G102" s="1" t="s">
        <v>29</v>
      </c>
      <c r="H102" s="4">
        <v>1033.1099999999999</v>
      </c>
      <c r="I102" s="4">
        <v>39</v>
      </c>
      <c r="J102" s="60">
        <f t="shared" si="23"/>
        <v>26.49</v>
      </c>
      <c r="K102" s="51">
        <f t="shared" si="27"/>
        <v>154.96649999999997</v>
      </c>
      <c r="L102" s="51">
        <f t="shared" si="26"/>
        <v>878.1434999999999</v>
      </c>
      <c r="T102" s="55"/>
      <c r="V102" s="61"/>
      <c r="W102" s="61"/>
    </row>
    <row r="103" spans="1:23" s="1" customFormat="1" ht="12.75">
      <c r="A103" s="1" t="s">
        <v>348</v>
      </c>
      <c r="B103" s="1" t="s">
        <v>349</v>
      </c>
      <c r="C103" s="1" t="s">
        <v>350</v>
      </c>
      <c r="D103" s="1" t="s">
        <v>21</v>
      </c>
      <c r="E103" s="1" t="s">
        <v>117</v>
      </c>
      <c r="F103" s="1" t="s">
        <v>23</v>
      </c>
      <c r="G103" s="1" t="s">
        <v>351</v>
      </c>
      <c r="H103" s="4">
        <v>257.89999999999998</v>
      </c>
      <c r="I103" s="4">
        <v>10</v>
      </c>
      <c r="J103" s="60">
        <f t="shared" si="23"/>
        <v>25.79</v>
      </c>
      <c r="K103" s="51">
        <f t="shared" si="27"/>
        <v>38.684999999999995</v>
      </c>
      <c r="L103" s="51">
        <f t="shared" si="26"/>
        <v>219.21499999999997</v>
      </c>
      <c r="T103" s="55"/>
      <c r="V103" s="61"/>
      <c r="W103" s="61"/>
    </row>
    <row r="104" spans="1:23" s="1" customFormat="1" ht="12.75">
      <c r="A104" s="1" t="s">
        <v>352</v>
      </c>
      <c r="B104" s="1" t="s">
        <v>353</v>
      </c>
      <c r="C104" s="1" t="s">
        <v>354</v>
      </c>
      <c r="D104" s="1" t="s">
        <v>21</v>
      </c>
      <c r="E104" s="1" t="s">
        <v>355</v>
      </c>
      <c r="F104" s="1" t="s">
        <v>23</v>
      </c>
      <c r="G104" s="1" t="s">
        <v>24</v>
      </c>
      <c r="H104" s="4">
        <v>148.33000000000001</v>
      </c>
      <c r="I104" s="4">
        <v>7</v>
      </c>
      <c r="J104" s="60">
        <f t="shared" si="23"/>
        <v>21.19</v>
      </c>
      <c r="K104" s="51">
        <f t="shared" si="27"/>
        <v>22.249500000000001</v>
      </c>
      <c r="L104" s="51">
        <f t="shared" ref="L104:L135" si="28">+H104-K104</f>
        <v>126.08050000000001</v>
      </c>
      <c r="T104" s="55"/>
      <c r="V104" s="61"/>
      <c r="W104" s="61"/>
    </row>
    <row r="105" spans="1:23" s="1" customFormat="1" ht="12.75">
      <c r="A105" s="1" t="s">
        <v>359</v>
      </c>
      <c r="B105" s="1" t="s">
        <v>360</v>
      </c>
      <c r="C105" s="1" t="s">
        <v>361</v>
      </c>
      <c r="D105" s="1" t="s">
        <v>21</v>
      </c>
      <c r="E105" s="1" t="s">
        <v>108</v>
      </c>
      <c r="F105" s="1" t="s">
        <v>23</v>
      </c>
      <c r="G105" s="1" t="s">
        <v>34</v>
      </c>
      <c r="H105" s="4">
        <v>31.79</v>
      </c>
      <c r="I105" s="4">
        <v>1</v>
      </c>
      <c r="J105" s="60">
        <f t="shared" si="23"/>
        <v>31.79</v>
      </c>
      <c r="K105" s="51">
        <f t="shared" ref="K105:K137" si="29">+H105*0.15</f>
        <v>4.7684999999999995</v>
      </c>
      <c r="L105" s="51">
        <f t="shared" si="28"/>
        <v>27.0215</v>
      </c>
      <c r="T105" s="55"/>
      <c r="V105" s="61"/>
      <c r="W105" s="61"/>
    </row>
    <row r="106" spans="1:23" s="1" customFormat="1" ht="12.75">
      <c r="A106" s="1" t="s">
        <v>362</v>
      </c>
      <c r="B106" s="1" t="s">
        <v>363</v>
      </c>
      <c r="C106" s="1" t="s">
        <v>364</v>
      </c>
      <c r="D106" s="1" t="s">
        <v>21</v>
      </c>
      <c r="E106" s="1" t="s">
        <v>289</v>
      </c>
      <c r="F106" s="1" t="s">
        <v>23</v>
      </c>
      <c r="G106" s="1" t="s">
        <v>34</v>
      </c>
      <c r="H106" s="4">
        <v>254.32</v>
      </c>
      <c r="I106" s="4">
        <v>8</v>
      </c>
      <c r="J106" s="60">
        <f t="shared" si="23"/>
        <v>31.79</v>
      </c>
      <c r="K106" s="51">
        <f t="shared" si="29"/>
        <v>38.147999999999996</v>
      </c>
      <c r="L106" s="51">
        <f t="shared" si="28"/>
        <v>216.172</v>
      </c>
      <c r="T106" s="55"/>
      <c r="V106" s="61"/>
      <c r="W106" s="61"/>
    </row>
    <row r="107" spans="1:23" s="1" customFormat="1" ht="12.75">
      <c r="A107" s="1" t="s">
        <v>375</v>
      </c>
      <c r="B107" s="1" t="s">
        <v>376</v>
      </c>
      <c r="C107" s="1" t="s">
        <v>377</v>
      </c>
      <c r="D107" s="1" t="s">
        <v>21</v>
      </c>
      <c r="E107" s="1" t="s">
        <v>100</v>
      </c>
      <c r="F107" s="1" t="s">
        <v>23</v>
      </c>
      <c r="G107" s="1" t="s">
        <v>34</v>
      </c>
      <c r="H107" s="4">
        <v>63.58</v>
      </c>
      <c r="I107" s="4">
        <v>2</v>
      </c>
      <c r="J107" s="60">
        <f t="shared" si="23"/>
        <v>31.79</v>
      </c>
      <c r="K107" s="51">
        <f t="shared" si="29"/>
        <v>9.536999999999999</v>
      </c>
      <c r="L107" s="51">
        <f t="shared" si="28"/>
        <v>54.042999999999999</v>
      </c>
      <c r="T107" s="55"/>
      <c r="V107" s="61"/>
      <c r="W107" s="61"/>
    </row>
    <row r="108" spans="1:23" s="1" customFormat="1" ht="12.75">
      <c r="A108" s="1" t="s">
        <v>393</v>
      </c>
      <c r="B108" s="1" t="s">
        <v>394</v>
      </c>
      <c r="C108" s="1" t="s">
        <v>395</v>
      </c>
      <c r="D108" s="1" t="s">
        <v>21</v>
      </c>
      <c r="E108" s="1" t="s">
        <v>162</v>
      </c>
      <c r="F108" s="1" t="s">
        <v>23</v>
      </c>
      <c r="G108" s="1" t="s">
        <v>29</v>
      </c>
      <c r="H108" s="4">
        <v>1430.46</v>
      </c>
      <c r="I108" s="4">
        <v>54</v>
      </c>
      <c r="J108" s="60">
        <f t="shared" si="23"/>
        <v>26.490000000000002</v>
      </c>
      <c r="K108" s="51">
        <f t="shared" si="29"/>
        <v>214.56899999999999</v>
      </c>
      <c r="L108" s="51">
        <f t="shared" si="28"/>
        <v>1215.8910000000001</v>
      </c>
      <c r="T108" s="55"/>
      <c r="V108" s="61"/>
      <c r="W108" s="61"/>
    </row>
    <row r="109" spans="1:23" s="1" customFormat="1" ht="12.75">
      <c r="A109" s="1" t="s">
        <v>399</v>
      </c>
      <c r="B109" s="1" t="s">
        <v>400</v>
      </c>
      <c r="C109" s="1" t="s">
        <v>401</v>
      </c>
      <c r="D109" s="1" t="s">
        <v>21</v>
      </c>
      <c r="E109" s="1" t="s">
        <v>15</v>
      </c>
      <c r="F109" s="1" t="s">
        <v>23</v>
      </c>
      <c r="G109" s="1" t="s">
        <v>17</v>
      </c>
      <c r="H109" s="4">
        <v>1631.84</v>
      </c>
      <c r="I109" s="4">
        <v>56</v>
      </c>
      <c r="J109" s="60">
        <f t="shared" si="23"/>
        <v>29.139999999999997</v>
      </c>
      <c r="K109" s="51">
        <f t="shared" si="29"/>
        <v>244.77599999999998</v>
      </c>
      <c r="L109" s="51">
        <f t="shared" si="28"/>
        <v>1387.0639999999999</v>
      </c>
      <c r="T109" s="55"/>
      <c r="V109" s="61"/>
      <c r="W109" s="61"/>
    </row>
    <row r="110" spans="1:23" s="1" customFormat="1" ht="12.75">
      <c r="A110" s="1" t="s">
        <v>408</v>
      </c>
      <c r="B110" s="1" t="s">
        <v>409</v>
      </c>
      <c r="C110" s="1" t="s">
        <v>410</v>
      </c>
      <c r="D110" s="1" t="s">
        <v>21</v>
      </c>
      <c r="E110" s="1" t="s">
        <v>117</v>
      </c>
      <c r="F110" s="1" t="s">
        <v>23</v>
      </c>
      <c r="G110" s="1" t="s">
        <v>34</v>
      </c>
      <c r="H110" s="4">
        <v>127.16</v>
      </c>
      <c r="I110" s="4">
        <v>4</v>
      </c>
      <c r="J110" s="60">
        <f t="shared" si="23"/>
        <v>31.79</v>
      </c>
      <c r="K110" s="51">
        <f t="shared" si="29"/>
        <v>19.073999999999998</v>
      </c>
      <c r="L110" s="51">
        <f t="shared" si="28"/>
        <v>108.086</v>
      </c>
      <c r="T110" s="55"/>
      <c r="V110" s="61"/>
      <c r="W110" s="61"/>
    </row>
    <row r="111" spans="1:23" s="1" customFormat="1" ht="12.75">
      <c r="A111" s="1" t="s">
        <v>411</v>
      </c>
      <c r="B111" s="1" t="s">
        <v>412</v>
      </c>
      <c r="C111" s="1" t="s">
        <v>413</v>
      </c>
      <c r="D111" s="1" t="s">
        <v>21</v>
      </c>
      <c r="E111" s="1" t="s">
        <v>200</v>
      </c>
      <c r="F111" s="1" t="s">
        <v>23</v>
      </c>
      <c r="G111" s="1" t="s">
        <v>41</v>
      </c>
      <c r="H111" s="4">
        <v>61.77</v>
      </c>
      <c r="I111" s="4">
        <v>4</v>
      </c>
      <c r="J111" s="60">
        <f t="shared" si="23"/>
        <v>15.442500000000001</v>
      </c>
      <c r="K111" s="51">
        <f t="shared" si="29"/>
        <v>9.2654999999999994</v>
      </c>
      <c r="L111" s="51">
        <f t="shared" si="28"/>
        <v>52.504500000000007</v>
      </c>
      <c r="T111" s="55"/>
      <c r="V111" s="61"/>
      <c r="W111" s="61"/>
    </row>
    <row r="112" spans="1:23" s="1" customFormat="1" ht="12.75">
      <c r="A112" s="1" t="s">
        <v>414</v>
      </c>
      <c r="B112" s="1" t="s">
        <v>415</v>
      </c>
      <c r="C112" s="1" t="s">
        <v>416</v>
      </c>
      <c r="D112" s="1" t="s">
        <v>21</v>
      </c>
      <c r="E112" s="1" t="s">
        <v>49</v>
      </c>
      <c r="F112" s="1" t="s">
        <v>23</v>
      </c>
      <c r="G112" s="1" t="s">
        <v>17</v>
      </c>
      <c r="H112" s="4">
        <v>29.14</v>
      </c>
      <c r="I112" s="4">
        <v>1</v>
      </c>
      <c r="J112" s="60">
        <f t="shared" si="23"/>
        <v>29.14</v>
      </c>
      <c r="K112" s="51">
        <f t="shared" si="29"/>
        <v>4.3709999999999996</v>
      </c>
      <c r="L112" s="51">
        <f t="shared" si="28"/>
        <v>24.769000000000002</v>
      </c>
      <c r="T112" s="55"/>
      <c r="V112" s="61"/>
      <c r="W112" s="61"/>
    </row>
    <row r="113" spans="1:23" s="1" customFormat="1" ht="12.75">
      <c r="A113" s="1" t="s">
        <v>417</v>
      </c>
      <c r="B113" s="1" t="s">
        <v>418</v>
      </c>
      <c r="C113" s="1" t="s">
        <v>419</v>
      </c>
      <c r="D113" s="1" t="s">
        <v>21</v>
      </c>
      <c r="E113" s="1" t="s">
        <v>49</v>
      </c>
      <c r="F113" s="1" t="s">
        <v>23</v>
      </c>
      <c r="G113" s="1" t="s">
        <v>55</v>
      </c>
      <c r="H113" s="4">
        <v>23.84</v>
      </c>
      <c r="I113" s="4">
        <v>1</v>
      </c>
      <c r="J113" s="60">
        <f t="shared" si="23"/>
        <v>23.84</v>
      </c>
      <c r="K113" s="51">
        <f t="shared" si="29"/>
        <v>3.5760000000000001</v>
      </c>
      <c r="L113" s="51">
        <f t="shared" si="28"/>
        <v>20.263999999999999</v>
      </c>
      <c r="T113" s="55"/>
      <c r="V113" s="61"/>
      <c r="W113" s="61"/>
    </row>
    <row r="114" spans="1:23" s="1" customFormat="1" ht="12.75">
      <c r="A114" s="1" t="s">
        <v>424</v>
      </c>
      <c r="B114" s="1" t="s">
        <v>425</v>
      </c>
      <c r="C114" s="1" t="s">
        <v>426</v>
      </c>
      <c r="D114" s="1" t="s">
        <v>21</v>
      </c>
      <c r="E114" s="1" t="s">
        <v>132</v>
      </c>
      <c r="F114" s="1" t="s">
        <v>23</v>
      </c>
      <c r="G114" s="1" t="s">
        <v>34</v>
      </c>
      <c r="H114" s="4">
        <v>413.27</v>
      </c>
      <c r="I114" s="4">
        <v>13</v>
      </c>
      <c r="J114" s="60">
        <f t="shared" si="23"/>
        <v>31.79</v>
      </c>
      <c r="K114" s="51">
        <f t="shared" si="29"/>
        <v>61.990499999999997</v>
      </c>
      <c r="L114" s="51">
        <f t="shared" si="28"/>
        <v>351.27949999999998</v>
      </c>
      <c r="T114" s="55"/>
      <c r="V114" s="61"/>
      <c r="W114" s="61"/>
    </row>
    <row r="115" spans="1:23" s="1" customFormat="1" ht="12.75">
      <c r="A115" s="1" t="s">
        <v>430</v>
      </c>
      <c r="B115" s="1" t="s">
        <v>431</v>
      </c>
      <c r="C115" s="1" t="s">
        <v>432</v>
      </c>
      <c r="D115" s="1" t="s">
        <v>21</v>
      </c>
      <c r="E115" s="1" t="s">
        <v>301</v>
      </c>
      <c r="F115" s="1" t="s">
        <v>23</v>
      </c>
      <c r="G115" s="1" t="s">
        <v>34</v>
      </c>
      <c r="H115" s="4">
        <v>190.74</v>
      </c>
      <c r="I115" s="4">
        <v>6</v>
      </c>
      <c r="J115" s="60">
        <f t="shared" si="23"/>
        <v>31.790000000000003</v>
      </c>
      <c r="K115" s="51">
        <f t="shared" si="29"/>
        <v>28.611000000000001</v>
      </c>
      <c r="L115" s="51">
        <f t="shared" si="28"/>
        <v>162.12900000000002</v>
      </c>
      <c r="T115" s="55"/>
      <c r="V115" s="61"/>
      <c r="W115" s="61"/>
    </row>
    <row r="116" spans="1:23" s="1" customFormat="1" ht="12.75">
      <c r="A116" s="1" t="s">
        <v>436</v>
      </c>
      <c r="B116" s="1" t="s">
        <v>437</v>
      </c>
      <c r="C116" s="1" t="s">
        <v>438</v>
      </c>
      <c r="D116" s="1" t="s">
        <v>21</v>
      </c>
      <c r="E116" s="1" t="s">
        <v>193</v>
      </c>
      <c r="F116" s="1" t="s">
        <v>23</v>
      </c>
      <c r="G116" s="1" t="s">
        <v>34</v>
      </c>
      <c r="H116" s="4">
        <v>61.79</v>
      </c>
      <c r="I116" s="4">
        <v>2</v>
      </c>
      <c r="J116" s="60">
        <f t="shared" si="23"/>
        <v>30.895</v>
      </c>
      <c r="K116" s="51">
        <f t="shared" si="29"/>
        <v>9.2684999999999995</v>
      </c>
      <c r="L116" s="51">
        <f t="shared" si="28"/>
        <v>52.521500000000003</v>
      </c>
      <c r="T116" s="55"/>
      <c r="V116" s="61"/>
      <c r="W116" s="61"/>
    </row>
    <row r="117" spans="1:23" s="1" customFormat="1" ht="12.75">
      <c r="A117" s="1" t="s">
        <v>442</v>
      </c>
      <c r="B117" s="1" t="s">
        <v>443</v>
      </c>
      <c r="C117" s="1" t="s">
        <v>444</v>
      </c>
      <c r="D117" s="1" t="s">
        <v>21</v>
      </c>
      <c r="E117" s="1" t="s">
        <v>117</v>
      </c>
      <c r="F117" s="1" t="s">
        <v>23</v>
      </c>
      <c r="G117" s="1" t="s">
        <v>118</v>
      </c>
      <c r="H117" s="4">
        <v>124.16</v>
      </c>
      <c r="I117" s="4">
        <v>4</v>
      </c>
      <c r="J117" s="60">
        <f t="shared" si="23"/>
        <v>31.04</v>
      </c>
      <c r="K117" s="51">
        <f t="shared" si="29"/>
        <v>18.623999999999999</v>
      </c>
      <c r="L117" s="51">
        <f t="shared" si="28"/>
        <v>105.536</v>
      </c>
      <c r="T117" s="55"/>
      <c r="V117" s="61"/>
      <c r="W117" s="61"/>
    </row>
    <row r="118" spans="1:23" s="1" customFormat="1" ht="12.75">
      <c r="A118" s="1" t="s">
        <v>445</v>
      </c>
      <c r="B118" s="1" t="s">
        <v>446</v>
      </c>
      <c r="C118" s="1" t="s">
        <v>447</v>
      </c>
      <c r="D118" s="1" t="s">
        <v>21</v>
      </c>
      <c r="E118" s="1" t="s">
        <v>308</v>
      </c>
      <c r="F118" s="1" t="s">
        <v>23</v>
      </c>
      <c r="G118" s="1" t="s">
        <v>29</v>
      </c>
      <c r="H118" s="4">
        <v>52.98</v>
      </c>
      <c r="I118" s="4">
        <v>2</v>
      </c>
      <c r="J118" s="60">
        <f t="shared" si="23"/>
        <v>26.49</v>
      </c>
      <c r="K118" s="51">
        <f t="shared" si="29"/>
        <v>7.9469999999999992</v>
      </c>
      <c r="L118" s="51">
        <f t="shared" si="28"/>
        <v>45.033000000000001</v>
      </c>
      <c r="T118" s="55"/>
      <c r="V118" s="61"/>
      <c r="W118" s="61"/>
    </row>
    <row r="119" spans="1:23" s="1" customFormat="1" ht="12.75">
      <c r="A119" s="1" t="s">
        <v>452</v>
      </c>
      <c r="B119" s="1" t="s">
        <v>453</v>
      </c>
      <c r="C119" s="1" t="s">
        <v>454</v>
      </c>
      <c r="D119" s="1" t="s">
        <v>21</v>
      </c>
      <c r="E119" s="1" t="s">
        <v>182</v>
      </c>
      <c r="F119" s="1" t="s">
        <v>23</v>
      </c>
      <c r="G119" s="1" t="s">
        <v>34</v>
      </c>
      <c r="H119" s="4">
        <v>127.16</v>
      </c>
      <c r="I119" s="4">
        <v>4</v>
      </c>
      <c r="J119" s="60">
        <f t="shared" si="23"/>
        <v>31.79</v>
      </c>
      <c r="K119" s="51">
        <f t="shared" si="29"/>
        <v>19.073999999999998</v>
      </c>
      <c r="L119" s="51">
        <f t="shared" si="28"/>
        <v>108.086</v>
      </c>
      <c r="T119" s="55"/>
      <c r="V119" s="61"/>
      <c r="W119" s="61"/>
    </row>
    <row r="120" spans="1:23" s="1" customFormat="1" ht="12.75">
      <c r="A120" s="1" t="s">
        <v>461</v>
      </c>
      <c r="B120" s="1" t="s">
        <v>462</v>
      </c>
      <c r="C120" s="1" t="s">
        <v>463</v>
      </c>
      <c r="D120" s="1" t="s">
        <v>21</v>
      </c>
      <c r="E120" s="1" t="s">
        <v>308</v>
      </c>
      <c r="F120" s="1" t="s">
        <v>23</v>
      </c>
      <c r="G120" s="1" t="s">
        <v>29</v>
      </c>
      <c r="H120" s="4">
        <v>715.23</v>
      </c>
      <c r="I120" s="4">
        <v>27</v>
      </c>
      <c r="J120" s="60">
        <f t="shared" si="23"/>
        <v>26.490000000000002</v>
      </c>
      <c r="K120" s="51">
        <f t="shared" si="29"/>
        <v>107.28449999999999</v>
      </c>
      <c r="L120" s="51">
        <f t="shared" si="28"/>
        <v>607.94550000000004</v>
      </c>
      <c r="T120" s="55"/>
      <c r="V120" s="61"/>
      <c r="W120" s="61"/>
    </row>
    <row r="121" spans="1:23" s="1" customFormat="1" ht="12.75">
      <c r="A121" s="1" t="s">
        <v>467</v>
      </c>
      <c r="B121" s="1" t="s">
        <v>468</v>
      </c>
      <c r="C121" s="1" t="s">
        <v>469</v>
      </c>
      <c r="D121" s="1" t="s">
        <v>21</v>
      </c>
      <c r="E121" s="1" t="s">
        <v>264</v>
      </c>
      <c r="F121" s="1" t="s">
        <v>23</v>
      </c>
      <c r="G121" s="1" t="s">
        <v>24</v>
      </c>
      <c r="H121" s="4">
        <v>194.73</v>
      </c>
      <c r="I121" s="4">
        <v>9</v>
      </c>
      <c r="J121" s="60">
        <f t="shared" si="23"/>
        <v>21.636666666666667</v>
      </c>
      <c r="K121" s="51">
        <f t="shared" si="29"/>
        <v>29.209499999999998</v>
      </c>
      <c r="L121" s="51">
        <f t="shared" si="28"/>
        <v>165.5205</v>
      </c>
      <c r="T121" s="55"/>
      <c r="V121" s="61"/>
      <c r="W121" s="61"/>
    </row>
    <row r="122" spans="1:23" s="1" customFormat="1" ht="12.75">
      <c r="A122" s="1" t="s">
        <v>473</v>
      </c>
      <c r="B122" s="1" t="s">
        <v>474</v>
      </c>
      <c r="C122" s="1" t="s">
        <v>475</v>
      </c>
      <c r="D122" s="1" t="s">
        <v>21</v>
      </c>
      <c r="E122" s="1" t="s">
        <v>301</v>
      </c>
      <c r="F122" s="1" t="s">
        <v>23</v>
      </c>
      <c r="G122" s="1" t="s">
        <v>24</v>
      </c>
      <c r="H122" s="4">
        <v>41.19</v>
      </c>
      <c r="I122" s="4">
        <v>2</v>
      </c>
      <c r="J122" s="60">
        <f t="shared" si="23"/>
        <v>20.594999999999999</v>
      </c>
      <c r="K122" s="51">
        <f t="shared" si="29"/>
        <v>6.1784999999999997</v>
      </c>
      <c r="L122" s="51">
        <f t="shared" si="28"/>
        <v>35.011499999999998</v>
      </c>
      <c r="T122" s="55"/>
      <c r="V122" s="61"/>
      <c r="W122" s="61"/>
    </row>
    <row r="123" spans="1:23" s="1" customFormat="1" ht="12.75">
      <c r="A123" s="1" t="s">
        <v>482</v>
      </c>
      <c r="B123" s="1" t="s">
        <v>483</v>
      </c>
      <c r="C123" s="1" t="s">
        <v>484</v>
      </c>
      <c r="D123" s="1" t="s">
        <v>21</v>
      </c>
      <c r="E123" s="1" t="s">
        <v>321</v>
      </c>
      <c r="F123" s="1" t="s">
        <v>23</v>
      </c>
      <c r="G123" s="1" t="s">
        <v>34</v>
      </c>
      <c r="H123" s="4">
        <v>63.58</v>
      </c>
      <c r="I123" s="4">
        <v>2</v>
      </c>
      <c r="J123" s="60">
        <f t="shared" si="23"/>
        <v>31.79</v>
      </c>
      <c r="K123" s="51">
        <f t="shared" si="29"/>
        <v>9.536999999999999</v>
      </c>
      <c r="L123" s="51">
        <f t="shared" si="28"/>
        <v>54.042999999999999</v>
      </c>
      <c r="T123" s="55"/>
      <c r="V123" s="61"/>
      <c r="W123" s="61"/>
    </row>
    <row r="124" spans="1:23" s="1" customFormat="1" ht="12" customHeight="1">
      <c r="A124" s="1" t="s">
        <v>50</v>
      </c>
      <c r="B124" s="1" t="s">
        <v>51</v>
      </c>
      <c r="C124" s="1" t="s">
        <v>52</v>
      </c>
      <c r="D124" s="1" t="s">
        <v>53</v>
      </c>
      <c r="E124" s="1" t="s">
        <v>54</v>
      </c>
      <c r="F124" s="1" t="s">
        <v>23</v>
      </c>
      <c r="G124" s="1" t="s">
        <v>55</v>
      </c>
      <c r="H124" s="4">
        <v>190.74</v>
      </c>
      <c r="I124" s="4">
        <v>6</v>
      </c>
      <c r="J124" s="60">
        <f t="shared" si="23"/>
        <v>31.790000000000003</v>
      </c>
      <c r="K124" s="51">
        <f t="shared" si="29"/>
        <v>28.611000000000001</v>
      </c>
      <c r="L124" s="51">
        <f t="shared" si="28"/>
        <v>162.12900000000002</v>
      </c>
      <c r="T124" s="55"/>
      <c r="V124" s="61"/>
      <c r="W124" s="61"/>
    </row>
    <row r="125" spans="1:23" s="1" customFormat="1" ht="12.75">
      <c r="A125" s="1" t="s">
        <v>179</v>
      </c>
      <c r="B125" s="1" t="s">
        <v>180</v>
      </c>
      <c r="C125" s="1" t="s">
        <v>181</v>
      </c>
      <c r="D125" s="1" t="s">
        <v>53</v>
      </c>
      <c r="E125" s="1" t="s">
        <v>182</v>
      </c>
      <c r="F125" s="1" t="s">
        <v>23</v>
      </c>
      <c r="G125" s="1" t="s">
        <v>34</v>
      </c>
      <c r="H125" s="4">
        <v>60.58</v>
      </c>
      <c r="I125" s="4">
        <v>2</v>
      </c>
      <c r="J125" s="60">
        <f t="shared" si="23"/>
        <v>30.29</v>
      </c>
      <c r="K125" s="51">
        <f t="shared" si="29"/>
        <v>9.0869999999999997</v>
      </c>
      <c r="L125" s="51">
        <f t="shared" si="28"/>
        <v>51.492999999999995</v>
      </c>
      <c r="T125" s="55"/>
      <c r="V125" s="61"/>
      <c r="W125" s="61"/>
    </row>
    <row r="126" spans="1:23" s="1" customFormat="1" ht="12.75">
      <c r="A126" s="1" t="s">
        <v>183</v>
      </c>
      <c r="B126" s="1" t="s">
        <v>184</v>
      </c>
      <c r="C126" s="1" t="s">
        <v>185</v>
      </c>
      <c r="D126" s="1" t="s">
        <v>53</v>
      </c>
      <c r="E126" s="1" t="s">
        <v>117</v>
      </c>
      <c r="F126" s="1" t="s">
        <v>23</v>
      </c>
      <c r="G126" s="1" t="s">
        <v>55</v>
      </c>
      <c r="H126" s="4">
        <v>23.84</v>
      </c>
      <c r="I126" s="4">
        <v>1</v>
      </c>
      <c r="J126" s="60">
        <f t="shared" si="23"/>
        <v>23.84</v>
      </c>
      <c r="K126" s="51">
        <f t="shared" si="29"/>
        <v>3.5760000000000001</v>
      </c>
      <c r="L126" s="51">
        <f t="shared" si="28"/>
        <v>20.263999999999999</v>
      </c>
      <c r="T126" s="55"/>
      <c r="V126" s="61"/>
      <c r="W126" s="61"/>
    </row>
    <row r="127" spans="1:23" s="1" customFormat="1" ht="12.75">
      <c r="A127" s="1" t="s">
        <v>202</v>
      </c>
      <c r="B127" s="1" t="s">
        <v>203</v>
      </c>
      <c r="C127" s="1" t="s">
        <v>204</v>
      </c>
      <c r="D127" s="1" t="s">
        <v>53</v>
      </c>
      <c r="E127" s="1" t="s">
        <v>205</v>
      </c>
      <c r="F127" s="1" t="s">
        <v>23</v>
      </c>
      <c r="G127" s="1" t="s">
        <v>24</v>
      </c>
      <c r="H127" s="4">
        <v>21.99</v>
      </c>
      <c r="I127" s="4">
        <v>1</v>
      </c>
      <c r="J127" s="60">
        <f t="shared" si="23"/>
        <v>21.99</v>
      </c>
      <c r="K127" s="51">
        <f t="shared" si="29"/>
        <v>3.2984999999999998</v>
      </c>
      <c r="L127" s="51">
        <f t="shared" si="28"/>
        <v>18.691499999999998</v>
      </c>
      <c r="T127" s="55"/>
      <c r="V127" s="61"/>
      <c r="W127" s="61"/>
    </row>
    <row r="128" spans="1:23" s="1" customFormat="1" ht="12.75">
      <c r="A128" s="1" t="s">
        <v>238</v>
      </c>
      <c r="B128" s="1" t="s">
        <v>239</v>
      </c>
      <c r="C128" s="1" t="s">
        <v>240</v>
      </c>
      <c r="D128" s="1" t="s">
        <v>53</v>
      </c>
      <c r="E128" s="1" t="s">
        <v>182</v>
      </c>
      <c r="F128" s="1" t="s">
        <v>23</v>
      </c>
      <c r="G128" s="1" t="s">
        <v>34</v>
      </c>
      <c r="H128" s="4">
        <v>64.78</v>
      </c>
      <c r="I128" s="4">
        <v>2</v>
      </c>
      <c r="J128" s="60">
        <f t="shared" si="23"/>
        <v>32.39</v>
      </c>
      <c r="K128" s="51">
        <f t="shared" si="29"/>
        <v>9.7170000000000005</v>
      </c>
      <c r="L128" s="51">
        <f t="shared" si="28"/>
        <v>55.063000000000002</v>
      </c>
      <c r="T128" s="55"/>
      <c r="V128" s="61"/>
      <c r="W128" s="61"/>
    </row>
    <row r="129" spans="1:23" s="1" customFormat="1" ht="12.75">
      <c r="A129" s="1" t="s">
        <v>255</v>
      </c>
      <c r="B129" s="1" t="s">
        <v>256</v>
      </c>
      <c r="C129" s="1" t="s">
        <v>257</v>
      </c>
      <c r="D129" s="1" t="s">
        <v>53</v>
      </c>
      <c r="E129" s="1" t="s">
        <v>66</v>
      </c>
      <c r="F129" s="1" t="s">
        <v>23</v>
      </c>
      <c r="G129" s="1" t="s">
        <v>17</v>
      </c>
      <c r="H129" s="4">
        <v>87.42</v>
      </c>
      <c r="I129" s="4">
        <v>3</v>
      </c>
      <c r="J129" s="60">
        <f t="shared" si="23"/>
        <v>29.14</v>
      </c>
      <c r="K129" s="51">
        <f t="shared" si="29"/>
        <v>13.113</v>
      </c>
      <c r="L129" s="51">
        <f t="shared" si="28"/>
        <v>74.307000000000002</v>
      </c>
      <c r="T129" s="55"/>
      <c r="V129" s="61"/>
      <c r="W129" s="61"/>
    </row>
    <row r="130" spans="1:23" s="1" customFormat="1" ht="12.75">
      <c r="A130" s="1" t="s">
        <v>271</v>
      </c>
      <c r="B130" s="1" t="s">
        <v>272</v>
      </c>
      <c r="C130" s="1" t="s">
        <v>273</v>
      </c>
      <c r="D130" s="1" t="s">
        <v>53</v>
      </c>
      <c r="E130" s="1" t="s">
        <v>274</v>
      </c>
      <c r="F130" s="1" t="s">
        <v>23</v>
      </c>
      <c r="G130" s="1" t="s">
        <v>24</v>
      </c>
      <c r="H130" s="4">
        <v>275.47000000000003</v>
      </c>
      <c r="I130" s="4">
        <v>13</v>
      </c>
      <c r="J130" s="60">
        <f t="shared" si="23"/>
        <v>21.19</v>
      </c>
      <c r="K130" s="51">
        <f t="shared" si="29"/>
        <v>41.320500000000003</v>
      </c>
      <c r="L130" s="51">
        <f t="shared" si="28"/>
        <v>234.14950000000002</v>
      </c>
      <c r="T130" s="55"/>
      <c r="V130" s="61"/>
      <c r="W130" s="61"/>
    </row>
    <row r="131" spans="1:23" s="1" customFormat="1" ht="12.75">
      <c r="A131" s="1" t="s">
        <v>282</v>
      </c>
      <c r="B131" s="1" t="s">
        <v>283</v>
      </c>
      <c r="C131" s="1" t="s">
        <v>284</v>
      </c>
      <c r="D131" s="1" t="s">
        <v>53</v>
      </c>
      <c r="E131" s="1" t="s">
        <v>285</v>
      </c>
      <c r="F131" s="1" t="s">
        <v>23</v>
      </c>
      <c r="G131" s="1" t="s">
        <v>29</v>
      </c>
      <c r="H131" s="4">
        <v>52.98</v>
      </c>
      <c r="I131" s="4">
        <v>2</v>
      </c>
      <c r="J131" s="60">
        <f t="shared" si="23"/>
        <v>26.49</v>
      </c>
      <c r="K131" s="51">
        <f t="shared" si="29"/>
        <v>7.9469999999999992</v>
      </c>
      <c r="L131" s="51">
        <f t="shared" si="28"/>
        <v>45.033000000000001</v>
      </c>
      <c r="T131" s="55"/>
      <c r="V131" s="61"/>
      <c r="W131" s="61"/>
    </row>
    <row r="132" spans="1:23" s="1" customFormat="1" ht="12.75">
      <c r="A132" s="1" t="s">
        <v>302</v>
      </c>
      <c r="B132" s="1" t="s">
        <v>303</v>
      </c>
      <c r="C132" s="1" t="s">
        <v>304</v>
      </c>
      <c r="D132" s="1" t="s">
        <v>53</v>
      </c>
      <c r="E132" s="1" t="s">
        <v>205</v>
      </c>
      <c r="F132" s="1" t="s">
        <v>23</v>
      </c>
      <c r="G132" s="1" t="s">
        <v>24</v>
      </c>
      <c r="H132" s="4">
        <v>21.19</v>
      </c>
      <c r="I132" s="4">
        <v>1</v>
      </c>
      <c r="J132" s="60">
        <f t="shared" si="23"/>
        <v>21.19</v>
      </c>
      <c r="K132" s="51">
        <f t="shared" si="29"/>
        <v>3.1785000000000001</v>
      </c>
      <c r="L132" s="51">
        <f t="shared" si="28"/>
        <v>18.011500000000002</v>
      </c>
      <c r="T132" s="55"/>
      <c r="V132" s="61"/>
      <c r="W132" s="61"/>
    </row>
    <row r="133" spans="1:23" s="1" customFormat="1" ht="12.75">
      <c r="A133" s="1" t="s">
        <v>342</v>
      </c>
      <c r="B133" s="1" t="s">
        <v>343</v>
      </c>
      <c r="C133" s="1" t="s">
        <v>344</v>
      </c>
      <c r="D133" s="1" t="s">
        <v>53</v>
      </c>
      <c r="E133" s="1" t="s">
        <v>205</v>
      </c>
      <c r="F133" s="1" t="s">
        <v>23</v>
      </c>
      <c r="G133" s="1" t="s">
        <v>55</v>
      </c>
      <c r="H133" s="4">
        <v>48.58</v>
      </c>
      <c r="I133" s="4">
        <v>2</v>
      </c>
      <c r="J133" s="60">
        <f t="shared" ref="J133:J137" si="30">+H133/I133</f>
        <v>24.29</v>
      </c>
      <c r="K133" s="51">
        <f t="shared" si="29"/>
        <v>7.286999999999999</v>
      </c>
      <c r="L133" s="51">
        <f t="shared" si="28"/>
        <v>41.292999999999999</v>
      </c>
      <c r="T133" s="55"/>
      <c r="V133" s="61"/>
      <c r="W133" s="61"/>
    </row>
    <row r="134" spans="1:23" s="1" customFormat="1" ht="12.75">
      <c r="A134" s="1" t="s">
        <v>381</v>
      </c>
      <c r="B134" s="1" t="s">
        <v>382</v>
      </c>
      <c r="C134" s="1" t="s">
        <v>383</v>
      </c>
      <c r="D134" s="1" t="s">
        <v>53</v>
      </c>
      <c r="E134" s="1" t="s">
        <v>132</v>
      </c>
      <c r="F134" s="1" t="s">
        <v>23</v>
      </c>
      <c r="G134" s="1" t="s">
        <v>34</v>
      </c>
      <c r="H134" s="4">
        <v>127.16</v>
      </c>
      <c r="I134" s="4">
        <v>4</v>
      </c>
      <c r="J134" s="60">
        <f t="shared" si="30"/>
        <v>31.79</v>
      </c>
      <c r="K134" s="51">
        <f t="shared" si="29"/>
        <v>19.073999999999998</v>
      </c>
      <c r="L134" s="51">
        <f t="shared" si="28"/>
        <v>108.086</v>
      </c>
      <c r="T134" s="55"/>
      <c r="V134" s="61"/>
      <c r="W134" s="61"/>
    </row>
    <row r="135" spans="1:23" s="1" customFormat="1" ht="12.75">
      <c r="A135" s="1" t="s">
        <v>433</v>
      </c>
      <c r="B135" s="1" t="s">
        <v>434</v>
      </c>
      <c r="C135" s="1" t="s">
        <v>435</v>
      </c>
      <c r="D135" s="1" t="s">
        <v>53</v>
      </c>
      <c r="E135" s="1" t="s">
        <v>301</v>
      </c>
      <c r="F135" s="1" t="s">
        <v>23</v>
      </c>
      <c r="G135" s="1" t="s">
        <v>24</v>
      </c>
      <c r="H135" s="4">
        <v>19.190000000000001</v>
      </c>
      <c r="I135" s="4">
        <v>1</v>
      </c>
      <c r="J135" s="60">
        <f t="shared" si="30"/>
        <v>19.190000000000001</v>
      </c>
      <c r="K135" s="51">
        <f t="shared" si="29"/>
        <v>2.8785000000000003</v>
      </c>
      <c r="L135" s="51">
        <f t="shared" si="28"/>
        <v>16.311500000000002</v>
      </c>
      <c r="T135" s="55"/>
      <c r="V135" s="61"/>
      <c r="W135" s="61"/>
    </row>
    <row r="136" spans="1:23" s="1" customFormat="1" ht="12.75">
      <c r="A136" s="1" t="s">
        <v>488</v>
      </c>
      <c r="B136" s="1" t="s">
        <v>489</v>
      </c>
      <c r="C136" s="1" t="s">
        <v>490</v>
      </c>
      <c r="D136" s="1" t="s">
        <v>53</v>
      </c>
      <c r="E136" s="1" t="s">
        <v>451</v>
      </c>
      <c r="F136" s="1" t="s">
        <v>23</v>
      </c>
      <c r="G136" s="1" t="s">
        <v>41</v>
      </c>
      <c r="H136" s="4">
        <v>158.9</v>
      </c>
      <c r="I136" s="4">
        <v>10</v>
      </c>
      <c r="J136" s="60">
        <f t="shared" si="30"/>
        <v>15.89</v>
      </c>
      <c r="K136" s="51">
        <f t="shared" si="29"/>
        <v>23.835000000000001</v>
      </c>
      <c r="L136" s="51">
        <f t="shared" ref="L136:L137" si="31">+H136-K136</f>
        <v>135.065</v>
      </c>
      <c r="T136" s="55"/>
      <c r="V136" s="61"/>
      <c r="W136" s="61"/>
    </row>
    <row r="137" spans="1:23" s="1" customFormat="1" ht="12.75">
      <c r="A137" s="1" t="s">
        <v>495</v>
      </c>
      <c r="B137" s="1" t="s">
        <v>496</v>
      </c>
      <c r="C137" s="1" t="s">
        <v>497</v>
      </c>
      <c r="D137" s="1" t="s">
        <v>53</v>
      </c>
      <c r="E137" s="1" t="s">
        <v>54</v>
      </c>
      <c r="F137" s="1" t="s">
        <v>23</v>
      </c>
      <c r="G137" s="1" t="s">
        <v>24</v>
      </c>
      <c r="H137" s="4">
        <v>84.76</v>
      </c>
      <c r="I137" s="4">
        <v>4</v>
      </c>
      <c r="J137" s="60">
        <f t="shared" si="30"/>
        <v>21.19</v>
      </c>
      <c r="K137" s="51">
        <f t="shared" si="29"/>
        <v>12.714</v>
      </c>
      <c r="L137" s="51">
        <f t="shared" si="31"/>
        <v>72.046000000000006</v>
      </c>
      <c r="T137" s="55"/>
      <c r="V137" s="61"/>
      <c r="W137" s="61"/>
    </row>
    <row r="138" spans="1:23" s="1" customFormat="1" ht="12.75">
      <c r="J138" s="61"/>
      <c r="T138" s="55"/>
      <c r="V138" s="61"/>
      <c r="W138" s="61"/>
    </row>
    <row r="139" spans="1:23" s="1" customFormat="1" ht="13.5" thickBot="1">
      <c r="A139" s="5" t="s">
        <v>501</v>
      </c>
      <c r="B139" s="5"/>
      <c r="C139" s="5"/>
      <c r="D139" s="5"/>
      <c r="E139" s="5"/>
      <c r="F139" s="5"/>
      <c r="G139" s="5"/>
      <c r="H139" s="6">
        <f>SUM(H4:H138)</f>
        <v>67368.950000000012</v>
      </c>
      <c r="I139" s="6">
        <f t="shared" ref="I139:U139" si="32">SUM(I4:I138)</f>
        <v>2929</v>
      </c>
      <c r="J139" s="62"/>
      <c r="K139" s="6">
        <f t="shared" si="32"/>
        <v>15412.3135</v>
      </c>
      <c r="L139" s="6">
        <f t="shared" si="32"/>
        <v>51956.63650000003</v>
      </c>
      <c r="M139" s="6"/>
      <c r="N139" s="6"/>
      <c r="O139" s="6"/>
      <c r="P139" s="6">
        <f t="shared" si="32"/>
        <v>1872.3600000000004</v>
      </c>
      <c r="Q139" s="6">
        <f t="shared" si="32"/>
        <v>2351</v>
      </c>
      <c r="R139" s="6">
        <f t="shared" si="32"/>
        <v>20668</v>
      </c>
      <c r="S139" s="6">
        <f t="shared" si="32"/>
        <v>5291.8</v>
      </c>
      <c r="T139" s="6">
        <f t="shared" si="32"/>
        <v>31033.860000000004</v>
      </c>
      <c r="U139" s="6">
        <f t="shared" si="32"/>
        <v>0</v>
      </c>
      <c r="V139" s="61"/>
      <c r="W139" s="61"/>
    </row>
    <row r="140" spans="1:23" s="1" customFormat="1" ht="12.75">
      <c r="J140" s="61"/>
      <c r="T140" s="55"/>
      <c r="V140" s="61"/>
      <c r="W140" s="61"/>
    </row>
  </sheetData>
  <sortState ref="A4:AH137">
    <sortCondition ref="D4:D137"/>
    <sortCondition ref="A4:A137"/>
  </sortState>
  <pageMargins left="0.75" right="0.75" top="1" bottom="1" header="0.5" footer="0.5"/>
  <pageSetup scale="3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Revised summary </vt:lpstr>
      <vt:lpstr>summary</vt:lpstr>
      <vt:lpstr>B List Physical Jan 2013</vt:lpstr>
      <vt:lpstr>Jan 2013 B List - Downloadable</vt:lpstr>
      <vt:lpstr>Jan Inv costs</vt:lpstr>
      <vt:lpstr>'Revised summary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Habershaw</dc:creator>
  <cp:lastModifiedBy>Susanne Rohrbaugh</cp:lastModifiedBy>
  <cp:lastPrinted>2013-02-01T16:00:43Z</cp:lastPrinted>
  <dcterms:created xsi:type="dcterms:W3CDTF">2013-02-01T15:21:42Z</dcterms:created>
  <dcterms:modified xsi:type="dcterms:W3CDTF">2013-02-12T19:43:11Z</dcterms:modified>
</cp:coreProperties>
</file>