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icki.gruta/Library/CloudStorage/GoogleDrive-vicki.gruta@theorchard.com/Shared drives/RoyaltyShare Company Drive/DTMV/Publishers/SAGE_Publications/Sales Files/aCareer_College/Campus_eBookstore/"/>
    </mc:Choice>
  </mc:AlternateContent>
  <xr:revisionPtr revIDLastSave="0" documentId="13_ncr:1_{F0DF09CB-4AC3-9D43-8A38-567EADEF30B6}" xr6:coauthVersionLast="47" xr6:coauthVersionMax="47" xr10:uidLastSave="{00000000-0000-0000-0000-000000000000}"/>
  <bookViews>
    <workbookView xWindow="35680" yWindow="2320" windowWidth="26840" windowHeight="15680" xr2:uid="{375CC0A5-1D80-BB48-9664-23AC109DBDF6}"/>
  </bookViews>
  <sheets>
    <sheet name="SAGE pub details Mar" sheetId="1" r:id="rId1"/>
  </sheets>
  <definedNames>
    <definedName name="_xlnm.Print_Area" localSheetId="0">'SAGE pub details Mar'!$A$1:$L$44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49" i="1" l="1"/>
  <c r="M48" i="1"/>
  <c r="K48" i="1"/>
  <c r="M47" i="1"/>
  <c r="O47" i="1" s="1"/>
  <c r="K47" i="1"/>
  <c r="J41" i="1"/>
  <c r="M40" i="1"/>
  <c r="O40" i="1" s="1"/>
  <c r="K40" i="1"/>
  <c r="M39" i="1"/>
  <c r="K39" i="1"/>
  <c r="L39" i="1" s="1"/>
  <c r="M38" i="1"/>
  <c r="O38" i="1" s="1"/>
  <c r="K38" i="1"/>
  <c r="M37" i="1"/>
  <c r="K37" i="1"/>
  <c r="M36" i="1"/>
  <c r="O36" i="1" s="1"/>
  <c r="K36" i="1"/>
  <c r="M35" i="1"/>
  <c r="K35" i="1"/>
  <c r="M34" i="1"/>
  <c r="O34" i="1" s="1"/>
  <c r="K34" i="1"/>
  <c r="M33" i="1"/>
  <c r="O33" i="1" s="1"/>
  <c r="K33" i="1"/>
  <c r="M32" i="1"/>
  <c r="O32" i="1" s="1"/>
  <c r="K32" i="1"/>
  <c r="M31" i="1"/>
  <c r="K31" i="1"/>
  <c r="L31" i="1" s="1"/>
  <c r="M30" i="1"/>
  <c r="O30" i="1" s="1"/>
  <c r="K30" i="1"/>
  <c r="M29" i="1"/>
  <c r="K29" i="1"/>
  <c r="M28" i="1"/>
  <c r="O28" i="1" s="1"/>
  <c r="K28" i="1"/>
  <c r="M27" i="1"/>
  <c r="O27" i="1" s="1"/>
  <c r="K27" i="1"/>
  <c r="M26" i="1"/>
  <c r="O26" i="1" s="1"/>
  <c r="K26" i="1"/>
  <c r="L26" i="1" s="1"/>
  <c r="N25" i="1"/>
  <c r="K25" i="1"/>
  <c r="M24" i="1"/>
  <c r="O24" i="1" s="1"/>
  <c r="K24" i="1"/>
  <c r="M23" i="1"/>
  <c r="K23" i="1"/>
  <c r="M22" i="1"/>
  <c r="O22" i="1" s="1"/>
  <c r="K22" i="1"/>
  <c r="L22" i="1" s="1"/>
  <c r="M21" i="1"/>
  <c r="K21" i="1"/>
  <c r="M20" i="1"/>
  <c r="O20" i="1" s="1"/>
  <c r="K20" i="1"/>
  <c r="M19" i="1"/>
  <c r="O19" i="1" s="1"/>
  <c r="K19" i="1"/>
  <c r="M18" i="1"/>
  <c r="O18" i="1" s="1"/>
  <c r="K18" i="1"/>
  <c r="L18" i="1" s="1"/>
  <c r="M17" i="1"/>
  <c r="O17" i="1" s="1"/>
  <c r="K17" i="1"/>
  <c r="L17" i="1" s="1"/>
  <c r="M16" i="1"/>
  <c r="O16" i="1" s="1"/>
  <c r="K16" i="1"/>
  <c r="M15" i="1"/>
  <c r="K15" i="1"/>
  <c r="L15" i="1" s="1"/>
  <c r="M14" i="1"/>
  <c r="O14" i="1" s="1"/>
  <c r="K14" i="1"/>
  <c r="L14" i="1" s="1"/>
  <c r="M13" i="1"/>
  <c r="K13" i="1"/>
  <c r="L13" i="1" s="1"/>
  <c r="O12" i="1"/>
  <c r="M12" i="1"/>
  <c r="K12" i="1"/>
  <c r="M11" i="1"/>
  <c r="O11" i="1" s="1"/>
  <c r="K11" i="1"/>
  <c r="L11" i="1" s="1"/>
  <c r="M10" i="1"/>
  <c r="O10" i="1" s="1"/>
  <c r="K10" i="1"/>
  <c r="L10" i="1" s="1"/>
  <c r="M9" i="1"/>
  <c r="O9" i="1" s="1"/>
  <c r="K9" i="1"/>
  <c r="M8" i="1"/>
  <c r="O8" i="1" s="1"/>
  <c r="K8" i="1"/>
  <c r="L2" i="1"/>
  <c r="L1" i="1"/>
  <c r="L25" i="1" l="1"/>
  <c r="O25" i="1" s="1"/>
  <c r="L30" i="1"/>
  <c r="L35" i="1"/>
  <c r="L40" i="1"/>
  <c r="N40" i="1" s="1"/>
  <c r="K49" i="1"/>
  <c r="L21" i="1"/>
  <c r="L27" i="1"/>
  <c r="N27" i="1" s="1"/>
  <c r="L32" i="1"/>
  <c r="N32" i="1" s="1"/>
  <c r="N13" i="1"/>
  <c r="N39" i="1"/>
  <c r="N35" i="1"/>
  <c r="L36" i="1"/>
  <c r="L8" i="1"/>
  <c r="N8" i="1" s="1"/>
  <c r="L23" i="1"/>
  <c r="O23" i="1" s="1"/>
  <c r="L37" i="1"/>
  <c r="N37" i="1" s="1"/>
  <c r="L12" i="1"/>
  <c r="N12" i="1" s="1"/>
  <c r="L48" i="1"/>
  <c r="N48" i="1" s="1"/>
  <c r="L19" i="1"/>
  <c r="N19" i="1" s="1"/>
  <c r="L33" i="1"/>
  <c r="N33" i="1" s="1"/>
  <c r="L16" i="1"/>
  <c r="N16" i="1" s="1"/>
  <c r="L20" i="1"/>
  <c r="L24" i="1"/>
  <c r="L38" i="1"/>
  <c r="N15" i="1"/>
  <c r="L28" i="1"/>
  <c r="N28" i="1" s="1"/>
  <c r="L9" i="1"/>
  <c r="N9" i="1" s="1"/>
  <c r="L29" i="1"/>
  <c r="N29" i="1" s="1"/>
  <c r="L34" i="1"/>
  <c r="N21" i="1"/>
  <c r="N18" i="1"/>
  <c r="N14" i="1"/>
  <c r="N10" i="1"/>
  <c r="N22" i="1"/>
  <c r="N31" i="1"/>
  <c r="N20" i="1"/>
  <c r="N24" i="1"/>
  <c r="K41" i="1"/>
  <c r="O29" i="1"/>
  <c r="O35" i="1"/>
  <c r="O48" i="1"/>
  <c r="O49" i="1" s="1"/>
  <c r="O13" i="1"/>
  <c r="O15" i="1"/>
  <c r="O21" i="1"/>
  <c r="L47" i="1"/>
  <c r="L49" i="1" s="1"/>
  <c r="N11" i="1"/>
  <c r="N17" i="1"/>
  <c r="N23" i="1"/>
  <c r="O31" i="1"/>
  <c r="O37" i="1"/>
  <c r="O39" i="1"/>
  <c r="N26" i="1"/>
  <c r="N30" i="1"/>
  <c r="N34" i="1"/>
  <c r="N36" i="1"/>
  <c r="N38" i="1"/>
  <c r="O41" i="1" l="1"/>
  <c r="L41" i="1"/>
  <c r="N41" i="1"/>
  <c r="N47" i="1"/>
  <c r="N49" i="1" s="1"/>
</calcChain>
</file>

<file path=xl/sharedStrings.xml><?xml version="1.0" encoding="utf-8"?>
<sst xmlns="http://schemas.openxmlformats.org/spreadsheetml/2006/main" count="116" uniqueCount="89">
  <si>
    <t>SAGE - sales March 1 to 31, 2026 - SUMMARY</t>
  </si>
  <si>
    <t>Standard discounts</t>
  </si>
  <si>
    <t>Columns A to K are from the Publisher Sales Report (Summary)</t>
  </si>
  <si>
    <t>Mohawk special discounts</t>
  </si>
  <si>
    <t>To be paid to Sage (aggregate sales)</t>
  </si>
  <si>
    <t>PartID</t>
  </si>
  <si>
    <t>Bookseller Name</t>
  </si>
  <si>
    <t>Bookseller ID</t>
  </si>
  <si>
    <t>ISBN</t>
  </si>
  <si>
    <t>Title</t>
  </si>
  <si>
    <t>qty</t>
  </si>
  <si>
    <t>PubPrice</t>
  </si>
  <si>
    <t>Discount</t>
  </si>
  <si>
    <t>UnitCost</t>
  </si>
  <si>
    <t>TotalCost</t>
  </si>
  <si>
    <t>ACTUAL TOTAL PUB PRICE (Qty  times PubPrice)</t>
  </si>
  <si>
    <t>Currency</t>
  </si>
  <si>
    <t>SP-CAD</t>
  </si>
  <si>
    <t>SP-USD</t>
  </si>
  <si>
    <t>The Campus Bookstore at Queen's University, Queen's University</t>
  </si>
  <si>
    <t>9781446244272R180</t>
  </si>
  <si>
    <t>eBook: Organizing &amp; Organizations 4e (180 Day Access) Fineman</t>
  </si>
  <si>
    <t>University of Alberta Bookstore, University of Alberta</t>
  </si>
  <si>
    <t>eBook:  Research Design: Qualitative, Quantitative, and Mixed Methods Approaches 6e John W. Creswell; J. David Creswell</t>
  </si>
  <si>
    <t>eBook:  University of Alberta: Sensation and Perception 3e (180 Day Access) Bennett L. Schwartz; John H. Krantz</t>
  </si>
  <si>
    <t>Mount Royal University Campus Store, Mount Royal University</t>
  </si>
  <si>
    <t xml:space="preserve">eBook:  Intercultural Communication: A Contextual Approach James W. Neuliep    </t>
  </si>
  <si>
    <t>9781071903537R180</t>
  </si>
  <si>
    <t>eBook:  Development and Social Change: A Global Perspective 8e (180 day access) Philip McMichael; Heloise Weber</t>
  </si>
  <si>
    <t>UBC Bookstore, University of British Columbia</t>
  </si>
  <si>
    <t>9781544394008R180</t>
  </si>
  <si>
    <t>eBook:  The Psychology of Sex and Gender 2e (180 Day Access) Jennifer K. Bosson; Camille E. Buckner; Joseph A. Vandello</t>
  </si>
  <si>
    <t>Western Bookstore, Western University</t>
  </si>
  <si>
    <t>eBook:  Family Resource Management 4e Tami James Moore; Sylvia M. Asay</t>
  </si>
  <si>
    <t>eBook:  Deviance and Social Control 3e (180 Day Access) Michelle Inderbitzin; Kristin A. Bates; Randy R. Gainey</t>
  </si>
  <si>
    <t>eBook:  Evolution and Psychology (180 Day Access) Scott A. MacDougall-Shackleton</t>
  </si>
  <si>
    <t>eBook:  Interactive: Leadership: Theory and Practice 10e (180 Day Access) Peter G. Northouse</t>
  </si>
  <si>
    <t>9781529685756R180</t>
  </si>
  <si>
    <t>eBook:  Disability Studies: An Interdisciplinary Introduction 3e (180 day access) Dan Goodley</t>
  </si>
  <si>
    <t>University of Manitoba BookStore, University of Manitoba</t>
  </si>
  <si>
    <t>AccessCode:  Lifespan Development: Lives in Context 3e - International Student Edition Tara L. Kuther</t>
  </si>
  <si>
    <t>eBook:  Entrepreneurship: The Practice and Mindset - International Student Edition 3e (180 Day Access) Heidi M. Neck; Christopher P. Neck; Emma L. Murray</t>
  </si>
  <si>
    <t>Memorial University Bookstore, Memorial University of Newfoundland</t>
  </si>
  <si>
    <t>eBook:  Infants, Children, and Adolescents (180 Day Access) Laura E. Berk</t>
  </si>
  <si>
    <t>SDSU Bookstore, San Diego State University</t>
  </si>
  <si>
    <t>AccessCode:  Sage Vantage: Choices in Relationships - Vantage Learning Platform David Knox; Caroline Schacht; I. Joyce Chang</t>
  </si>
  <si>
    <t>Campus eBookstore, Campus eBookstore</t>
  </si>
  <si>
    <t>eBook: Behavioral Neuroscience: Essentials and Beyond (180 Day Access) Gaskin</t>
  </si>
  <si>
    <t>eBook: How to Conduct Surveys 7e (180 day access) Fink, Arlene G. G.</t>
  </si>
  <si>
    <t>USD</t>
  </si>
  <si>
    <t>University of Toronto Bookstore, University of Toronto</t>
  </si>
  <si>
    <t xml:space="preserve">eBook:  Cross-Cultural Management: An Introduction (180 Day Access) David C. Thomas; Kerr Inkson </t>
  </si>
  <si>
    <t>9781071884959R120</t>
  </si>
  <si>
    <t>eBook:  Introduction to Leadership: Concepts and Practice 6e (180 Day Access) Peter G. Northouse</t>
  </si>
  <si>
    <t>Guelph CO-OP Bookstore, University of Guelph</t>
  </si>
  <si>
    <t>9781071957424R180</t>
  </si>
  <si>
    <t>eBook:  Leadership 10e (180 day access) Peter G. Northouse</t>
  </si>
  <si>
    <t>University of the Fraser Valley Bookstore, University of the Fraser Valley</t>
  </si>
  <si>
    <t>9781071936771R180</t>
  </si>
  <si>
    <t>eBook:  Social Media for Strategic Communication 3e (180 day access) Karen Freberg</t>
  </si>
  <si>
    <t>Dalhousie University Bookstores, Dalhousie University</t>
  </si>
  <si>
    <t>eBook:  The Psychology of Sex and Gender 2e Jennifer K. Bosson; Camille E. Buckner; Joseph A. Vandello</t>
  </si>
  <si>
    <t>9781506361703R180</t>
  </si>
  <si>
    <t>eBook:  Communicating for Managerial Effectiveness 6e (180 day access) Phillip G. Clampitt</t>
  </si>
  <si>
    <t>Sask Poly SASKATCHEWAN POLYTECHNIC MOOSE JAW CAMPUS, SASKATCHEWAN POLYTECHNIC MOOSE JAW CAMPUS</t>
  </si>
  <si>
    <t>eBook: Introduction to Leadership: Concepts and Practice - International Student Edition 6e (180 Day Access) Northouse</t>
  </si>
  <si>
    <t>Royal Roads University Bookstore, Royal Roads University Bookstore</t>
  </si>
  <si>
    <t>eBook:  Doing Action Research in Your Own Organization 5e David Coghlan</t>
  </si>
  <si>
    <t>9781071817964R180</t>
  </si>
  <si>
    <t>eBook:  Research Design: Qualitative, Quantitative, and Mixed Methods Approaches 6e (180 Day Access) John W. Creswell; J. David Creswell</t>
  </si>
  <si>
    <t>eBook:  A Very Short, Fairly Interesting and Reasonably Cheap Book about Studying Leadership 3e (180 day access) Brad Jackson</t>
  </si>
  <si>
    <t>Sheridan College Campus Store, Sheridan College</t>
  </si>
  <si>
    <t>9781506365954R180</t>
  </si>
  <si>
    <t>eBook:  The Will To Kill: Making Sense of Senseless Murder 5e (180 day access) James Alan Fox; Jack Levin; Kenna Quinet</t>
  </si>
  <si>
    <t>Carleton University Campus Store, Carleton University</t>
  </si>
  <si>
    <t>eBook:  Organizational Change: An Action-Oriented Toolkit 5e (180 Day Access) Gene Deszca; Cynthia Ingols; Evelina Atanassova; Tupper F. Cawsey</t>
  </si>
  <si>
    <t>9781529678932R180</t>
  </si>
  <si>
    <t>eBook:  Positive Psychology: The Science of Well-Being 2e (180 day access) John Zelenski</t>
  </si>
  <si>
    <t>MOHAWK (#255) SPECIAL PRICING CALCULATIONS</t>
  </si>
  <si>
    <t>Sage Payment (ACTUAL TOTAL PUBPRICE less 12%)</t>
  </si>
  <si>
    <t>Buy The Book, Mohawk College</t>
  </si>
  <si>
    <t>9781071927243R180</t>
  </si>
  <si>
    <t xml:space="preserve">Bundle: Access NEGOTIATION &amp; DISPUTE RESOLUTION 180 DAYS </t>
  </si>
  <si>
    <t xml:space="preserve">Bundle: Access NEGOTIATION &amp; DISPUTE RESOLUTION Lifetime  </t>
  </si>
  <si>
    <t>Items for special pricing:</t>
  </si>
  <si>
    <t>ID=20000661 - NEGOTIATION &amp; DISPUTE RESOLUTION - 180 DAYS</t>
  </si>
  <si>
    <t>ID=20000662 - NEGOTIATION &amp; DISPUTE RESOLUTION - PERPETUAL</t>
  </si>
  <si>
    <t>ACTUAL TOTAL COST (Qty  times PubPrice)</t>
  </si>
  <si>
    <t>Sage Payment (ACTUAL TOTAL COST less 14%)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</si>
</sst>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1" fontId="1" fillId="0" borderId="0" xfId="1" applyNumberFormat="1" applyFont="1" applyAlignment="1">
      <alignment horizontal="center"/>
    </xf>
    <xf numFmtId="0" fontId="0" fillId="0" borderId="1" xfId="0" applyBorder="1"/>
    <xf numFmtId="164" fontId="0" fillId="0" borderId="2" xfId="1" applyFont="1" applyBorder="1"/>
    <xf numFmtId="0" fontId="0" fillId="0" borderId="2" xfId="0" applyBorder="1" applyAlignment="1">
      <alignment horizontal="right"/>
    </xf>
    <xf numFmtId="0" fontId="0" fillId="0" borderId="3" xfId="0" applyBorder="1"/>
    <xf numFmtId="164" fontId="0" fillId="0" borderId="0" xfId="1" applyFont="1"/>
    <xf numFmtId="1" fontId="0" fillId="0" borderId="0" xfId="1" applyNumberFormat="1" applyFont="1" applyAlignment="1">
      <alignment horizontal="center"/>
    </xf>
    <xf numFmtId="0" fontId="0" fillId="0" borderId="4" xfId="0" applyBorder="1"/>
    <xf numFmtId="164" fontId="0" fillId="0" borderId="5" xfId="1" applyFont="1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2" borderId="0" xfId="0" applyFill="1"/>
    <xf numFmtId="0" fontId="0" fillId="0" borderId="0" xfId="0" applyAlignment="1">
      <alignment horizontal="center"/>
    </xf>
    <xf numFmtId="0" fontId="0" fillId="0" borderId="7" xfId="0" applyBorder="1"/>
    <xf numFmtId="1" fontId="0" fillId="0" borderId="7" xfId="1" applyNumberFormat="1" applyFont="1" applyBorder="1" applyAlignment="1">
      <alignment horizontal="center"/>
    </xf>
    <xf numFmtId="164" fontId="0" fillId="0" borderId="7" xfId="1" applyFont="1" applyBorder="1"/>
    <xf numFmtId="0" fontId="0" fillId="3" borderId="7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1" fontId="0" fillId="0" borderId="0" xfId="0" applyNumberFormat="1"/>
    <xf numFmtId="164" fontId="0" fillId="0" borderId="0" xfId="0" applyNumberFormat="1"/>
    <xf numFmtId="9" fontId="0" fillId="0" borderId="0" xfId="2" applyFont="1"/>
    <xf numFmtId="164" fontId="3" fillId="0" borderId="8" xfId="1" applyFont="1" applyBorder="1"/>
    <xf numFmtId="164" fontId="3" fillId="0" borderId="8" xfId="0" applyNumberFormat="1" applyFont="1" applyBorder="1"/>
    <xf numFmtId="1" fontId="0" fillId="0" borderId="0" xfId="0" applyNumberFormat="1" applyAlignment="1">
      <alignment horizontal="center"/>
    </xf>
    <xf numFmtId="1" fontId="0" fillId="0" borderId="0" xfId="1" applyNumberFormat="1" applyFont="1" applyFill="1" applyAlignment="1">
      <alignment horizontal="center"/>
    </xf>
    <xf numFmtId="0" fontId="0" fillId="0" borderId="9" xfId="0" applyBorder="1"/>
  </cellXfs>
  <cellStyles count="3">
    <cellStyle name="Comma" xfId="1" builtinId="3"/>
    <cellStyle name="Normal" xfId="0" builtinId="0"/>
    <cellStyle name="Percent" xfId="2" builtinId="5"/>
  </cellStyles>
  <dxfs count="1"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6B139-348C-6740-A61B-ECCB53D2C859}">
  <sheetPr>
    <pageSetUpPr fitToPage="1"/>
  </sheetPr>
  <dimension ref="A1:O53"/>
  <sheetViews>
    <sheetView tabSelected="1" zoomScale="125" zoomScaleNormal="125" workbookViewId="0">
      <pane xSplit="4" ySplit="7" topLeftCell="E8" activePane="bottomRight" state="frozen"/>
      <selection pane="topRight" activeCell="E1" sqref="E1"/>
      <selection pane="bottomLeft" activeCell="A7" sqref="A7"/>
      <selection pane="bottomRight" activeCell="K7" sqref="K7:L7"/>
    </sheetView>
  </sheetViews>
  <sheetFormatPr baseColWidth="10" defaultColWidth="8.83203125" defaultRowHeight="15" x14ac:dyDescent="0.2"/>
  <cols>
    <col min="2" max="2" width="45.83203125" customWidth="1"/>
    <col min="4" max="4" width="20.33203125" style="8" bestFit="1" customWidth="1"/>
    <col min="5" max="5" width="13.1640625" customWidth="1"/>
    <col min="10" max="10" width="12.83203125" style="7" customWidth="1"/>
    <col min="11" max="11" width="11.83203125" customWidth="1"/>
    <col min="12" max="12" width="13.83203125" customWidth="1"/>
    <col min="14" max="14" width="11.1640625" style="7" customWidth="1"/>
    <col min="15" max="15" width="8.83203125" style="7"/>
  </cols>
  <sheetData>
    <row r="1" spans="1:15" ht="16" x14ac:dyDescent="0.2">
      <c r="A1" s="1" t="s">
        <v>0</v>
      </c>
      <c r="D1" s="2"/>
      <c r="I1" s="3"/>
      <c r="J1" s="4"/>
      <c r="K1" s="5" t="s">
        <v>1</v>
      </c>
      <c r="L1" s="6">
        <f>1-0.14</f>
        <v>0.86</v>
      </c>
    </row>
    <row r="2" spans="1:15" ht="16" thickBot="1" x14ac:dyDescent="0.25">
      <c r="A2" t="s">
        <v>2</v>
      </c>
      <c r="I2" s="9"/>
      <c r="J2" s="10"/>
      <c r="K2" s="11" t="s">
        <v>3</v>
      </c>
      <c r="L2" s="12">
        <f>1-0.12</f>
        <v>0.88</v>
      </c>
    </row>
    <row r="4" spans="1:15" x14ac:dyDescent="0.2">
      <c r="A4" s="13" t="s">
        <v>4</v>
      </c>
      <c r="B4" s="13"/>
    </row>
    <row r="5" spans="1:15" x14ac:dyDescent="0.2">
      <c r="L5" s="14"/>
    </row>
    <row r="6" spans="1:15" x14ac:dyDescent="0.2">
      <c r="L6" s="14"/>
      <c r="M6" s="1"/>
    </row>
    <row r="7" spans="1:15" ht="64" x14ac:dyDescent="0.2">
      <c r="A7" s="15" t="s">
        <v>5</v>
      </c>
      <c r="B7" s="15" t="s">
        <v>6</v>
      </c>
      <c r="C7" s="15" t="s">
        <v>7</v>
      </c>
      <c r="D7" s="16" t="s">
        <v>8</v>
      </c>
      <c r="E7" s="15" t="s">
        <v>9</v>
      </c>
      <c r="F7" s="15" t="s">
        <v>10</v>
      </c>
      <c r="G7" s="15" t="s">
        <v>11</v>
      </c>
      <c r="H7" s="15" t="s">
        <v>12</v>
      </c>
      <c r="I7" s="15" t="s">
        <v>13</v>
      </c>
      <c r="J7" s="17" t="s">
        <v>14</v>
      </c>
      <c r="K7" s="18" t="s">
        <v>87</v>
      </c>
      <c r="L7" s="19" t="s">
        <v>88</v>
      </c>
      <c r="M7" t="s">
        <v>16</v>
      </c>
      <c r="N7" s="7" t="s">
        <v>17</v>
      </c>
      <c r="O7" s="7" t="s">
        <v>18</v>
      </c>
    </row>
    <row r="8" spans="1:15" x14ac:dyDescent="0.2">
      <c r="A8">
        <v>9719977</v>
      </c>
      <c r="B8" t="s">
        <v>19</v>
      </c>
      <c r="C8">
        <v>5</v>
      </c>
      <c r="D8" s="20" t="s">
        <v>20</v>
      </c>
      <c r="E8" t="s">
        <v>21</v>
      </c>
      <c r="F8">
        <v>1</v>
      </c>
      <c r="G8">
        <v>80</v>
      </c>
      <c r="H8">
        <v>0.11</v>
      </c>
      <c r="I8">
        <v>71.2</v>
      </c>
      <c r="J8">
        <v>71.2</v>
      </c>
      <c r="K8" s="7">
        <f>F8*G8</f>
        <v>80</v>
      </c>
      <c r="L8" s="21">
        <f t="shared" ref="L8:L40" si="0">ROUND(K8*$L$1,2)</f>
        <v>68.8</v>
      </c>
      <c r="M8" t="str">
        <f>IF(C8=73,"USD","CAD")</f>
        <v>CAD</v>
      </c>
      <c r="N8" s="7">
        <f t="shared" ref="N8:N40" si="1">IF(M8="CAD",L8,0)</f>
        <v>68.8</v>
      </c>
      <c r="O8" s="7">
        <f t="shared" ref="O8:O40" si="2">IF(M8="USD",L8,0)</f>
        <v>0</v>
      </c>
    </row>
    <row r="9" spans="1:15" x14ac:dyDescent="0.2">
      <c r="A9">
        <v>9723937</v>
      </c>
      <c r="B9" t="s">
        <v>22</v>
      </c>
      <c r="C9">
        <v>10</v>
      </c>
      <c r="D9" s="20">
        <v>9781071817964</v>
      </c>
      <c r="E9" t="s">
        <v>23</v>
      </c>
      <c r="F9">
        <v>1</v>
      </c>
      <c r="G9">
        <v>109</v>
      </c>
      <c r="H9">
        <v>0.11</v>
      </c>
      <c r="I9">
        <v>97.01</v>
      </c>
      <c r="J9">
        <v>97.01</v>
      </c>
      <c r="K9" s="7">
        <f t="shared" ref="K9:K40" si="3">F9*G9</f>
        <v>109</v>
      </c>
      <c r="L9" s="21">
        <f t="shared" si="0"/>
        <v>93.74</v>
      </c>
      <c r="M9" t="str">
        <f>IF(C9=73,"USD","CAD")</f>
        <v>CAD</v>
      </c>
      <c r="N9" s="7">
        <f t="shared" si="1"/>
        <v>93.74</v>
      </c>
      <c r="O9" s="7">
        <f t="shared" si="2"/>
        <v>0</v>
      </c>
    </row>
    <row r="10" spans="1:15" x14ac:dyDescent="0.2">
      <c r="A10">
        <v>9790087</v>
      </c>
      <c r="B10" t="s">
        <v>22</v>
      </c>
      <c r="C10">
        <v>10</v>
      </c>
      <c r="D10" s="20">
        <v>9781071958681</v>
      </c>
      <c r="E10" t="s">
        <v>24</v>
      </c>
      <c r="F10">
        <v>1</v>
      </c>
      <c r="G10">
        <v>105</v>
      </c>
      <c r="H10">
        <v>0.11</v>
      </c>
      <c r="I10">
        <v>93.45</v>
      </c>
      <c r="J10">
        <v>93.45</v>
      </c>
      <c r="K10" s="7">
        <f t="shared" si="3"/>
        <v>105</v>
      </c>
      <c r="L10" s="21">
        <f t="shared" si="0"/>
        <v>90.3</v>
      </c>
      <c r="M10" t="str">
        <f>IF(C10=73,"USD","CAD")</f>
        <v>CAD</v>
      </c>
      <c r="N10" s="7">
        <f t="shared" si="1"/>
        <v>90.3</v>
      </c>
      <c r="O10" s="7">
        <f t="shared" si="2"/>
        <v>0</v>
      </c>
    </row>
    <row r="11" spans="1:15" x14ac:dyDescent="0.2">
      <c r="A11">
        <v>9677699</v>
      </c>
      <c r="B11" t="s">
        <v>25</v>
      </c>
      <c r="C11">
        <v>13</v>
      </c>
      <c r="D11" s="20">
        <v>9781544348728</v>
      </c>
      <c r="E11" t="s">
        <v>26</v>
      </c>
      <c r="F11">
        <v>1</v>
      </c>
      <c r="G11">
        <v>157</v>
      </c>
      <c r="H11">
        <v>0.11</v>
      </c>
      <c r="I11">
        <v>139.72999999999999</v>
      </c>
      <c r="J11">
        <v>139.72999999999999</v>
      </c>
      <c r="K11" s="7">
        <f t="shared" si="3"/>
        <v>157</v>
      </c>
      <c r="L11" s="21">
        <f t="shared" si="0"/>
        <v>135.02000000000001</v>
      </c>
      <c r="M11" t="str">
        <f>IF(C11=73,"USD","CAD")</f>
        <v>CAD</v>
      </c>
      <c r="N11" s="7">
        <f t="shared" si="1"/>
        <v>135.02000000000001</v>
      </c>
      <c r="O11" s="7">
        <f t="shared" si="2"/>
        <v>0</v>
      </c>
    </row>
    <row r="12" spans="1:15" x14ac:dyDescent="0.2">
      <c r="A12">
        <v>9924323</v>
      </c>
      <c r="B12" t="s">
        <v>25</v>
      </c>
      <c r="C12">
        <v>13</v>
      </c>
      <c r="D12" s="20" t="s">
        <v>27</v>
      </c>
      <c r="E12" t="s">
        <v>28</v>
      </c>
      <c r="F12">
        <v>1</v>
      </c>
      <c r="G12">
        <v>94</v>
      </c>
      <c r="H12">
        <v>0.11</v>
      </c>
      <c r="I12">
        <v>83.66</v>
      </c>
      <c r="J12">
        <v>83.66</v>
      </c>
      <c r="K12" s="7">
        <f t="shared" si="3"/>
        <v>94</v>
      </c>
      <c r="L12" s="21">
        <f t="shared" si="0"/>
        <v>80.84</v>
      </c>
      <c r="M12" t="str">
        <f>IF(C12=73,"USD","CAD")</f>
        <v>CAD</v>
      </c>
      <c r="N12" s="7">
        <f t="shared" si="1"/>
        <v>80.84</v>
      </c>
      <c r="O12" s="7">
        <f t="shared" si="2"/>
        <v>0</v>
      </c>
    </row>
    <row r="13" spans="1:15" x14ac:dyDescent="0.2">
      <c r="A13">
        <v>9696639</v>
      </c>
      <c r="B13" t="s">
        <v>29</v>
      </c>
      <c r="C13">
        <v>16</v>
      </c>
      <c r="D13" s="20" t="s">
        <v>30</v>
      </c>
      <c r="E13" t="s">
        <v>31</v>
      </c>
      <c r="F13">
        <v>1</v>
      </c>
      <c r="G13">
        <v>108</v>
      </c>
      <c r="H13">
        <v>0.11</v>
      </c>
      <c r="I13">
        <v>96.12</v>
      </c>
      <c r="J13">
        <v>96.12</v>
      </c>
      <c r="K13" s="7">
        <f t="shared" si="3"/>
        <v>108</v>
      </c>
      <c r="L13" s="21">
        <f t="shared" si="0"/>
        <v>92.88</v>
      </c>
      <c r="M13" t="str">
        <f>IF(C13=73,"USD","CAD")</f>
        <v>CAD</v>
      </c>
      <c r="N13" s="7">
        <f t="shared" si="1"/>
        <v>92.88</v>
      </c>
      <c r="O13" s="7">
        <f t="shared" si="2"/>
        <v>0</v>
      </c>
    </row>
    <row r="14" spans="1:15" x14ac:dyDescent="0.2">
      <c r="A14">
        <v>9701779</v>
      </c>
      <c r="B14" t="s">
        <v>32</v>
      </c>
      <c r="C14">
        <v>32</v>
      </c>
      <c r="D14" s="20">
        <v>9781544370606</v>
      </c>
      <c r="E14" t="s">
        <v>33</v>
      </c>
      <c r="F14">
        <v>1</v>
      </c>
      <c r="G14">
        <v>148</v>
      </c>
      <c r="H14">
        <v>0.11</v>
      </c>
      <c r="I14">
        <v>131.72</v>
      </c>
      <c r="J14">
        <v>131.72</v>
      </c>
      <c r="K14" s="7">
        <f t="shared" si="3"/>
        <v>148</v>
      </c>
      <c r="L14" s="21">
        <f t="shared" si="0"/>
        <v>127.28</v>
      </c>
      <c r="M14" t="str">
        <f>IF(C14=73,"USD","CAD")</f>
        <v>CAD</v>
      </c>
      <c r="N14" s="7">
        <f t="shared" si="1"/>
        <v>127.28</v>
      </c>
      <c r="O14" s="7">
        <f t="shared" si="2"/>
        <v>0</v>
      </c>
    </row>
    <row r="15" spans="1:15" x14ac:dyDescent="0.2">
      <c r="A15">
        <v>9701779</v>
      </c>
      <c r="B15" t="s">
        <v>32</v>
      </c>
      <c r="C15">
        <v>32</v>
      </c>
      <c r="D15" s="20">
        <v>9781544370606</v>
      </c>
      <c r="E15" t="s">
        <v>33</v>
      </c>
      <c r="F15">
        <v>1</v>
      </c>
      <c r="G15">
        <v>157</v>
      </c>
      <c r="H15">
        <v>0.11</v>
      </c>
      <c r="I15">
        <v>139.72999999999999</v>
      </c>
      <c r="J15">
        <v>139.72999999999999</v>
      </c>
      <c r="K15" s="7">
        <f t="shared" si="3"/>
        <v>157</v>
      </c>
      <c r="L15" s="21">
        <f t="shared" si="0"/>
        <v>135.02000000000001</v>
      </c>
      <c r="M15" t="str">
        <f>IF(C15=73,"USD","CAD")</f>
        <v>CAD</v>
      </c>
      <c r="N15" s="7">
        <f t="shared" si="1"/>
        <v>135.02000000000001</v>
      </c>
      <c r="O15" s="7">
        <f t="shared" si="2"/>
        <v>0</v>
      </c>
    </row>
    <row r="16" spans="1:15" x14ac:dyDescent="0.2">
      <c r="A16">
        <v>9752950</v>
      </c>
      <c r="B16" t="s">
        <v>32</v>
      </c>
      <c r="C16">
        <v>32</v>
      </c>
      <c r="D16" s="20">
        <v>9781544395807</v>
      </c>
      <c r="E16" t="s">
        <v>34</v>
      </c>
      <c r="F16">
        <v>1</v>
      </c>
      <c r="G16">
        <v>102</v>
      </c>
      <c r="H16">
        <v>0.11</v>
      </c>
      <c r="I16">
        <v>90.78</v>
      </c>
      <c r="J16">
        <v>90.78</v>
      </c>
      <c r="K16" s="7">
        <f t="shared" si="3"/>
        <v>102</v>
      </c>
      <c r="L16" s="21">
        <f t="shared" si="0"/>
        <v>87.72</v>
      </c>
      <c r="M16" t="str">
        <f>IF(C16=73,"USD","CAD")</f>
        <v>CAD</v>
      </c>
      <c r="N16" s="7">
        <f t="shared" si="1"/>
        <v>87.72</v>
      </c>
      <c r="O16" s="7">
        <f t="shared" si="2"/>
        <v>0</v>
      </c>
    </row>
    <row r="17" spans="1:15" x14ac:dyDescent="0.2">
      <c r="A17">
        <v>9777840</v>
      </c>
      <c r="B17" t="s">
        <v>32</v>
      </c>
      <c r="C17">
        <v>32</v>
      </c>
      <c r="D17" s="20">
        <v>9781529672800</v>
      </c>
      <c r="E17" t="s">
        <v>35</v>
      </c>
      <c r="F17">
        <v>1</v>
      </c>
      <c r="G17">
        <v>54</v>
      </c>
      <c r="H17">
        <v>0.11</v>
      </c>
      <c r="I17">
        <v>48.06</v>
      </c>
      <c r="J17">
        <v>48.06</v>
      </c>
      <c r="K17" s="7">
        <f t="shared" si="3"/>
        <v>54</v>
      </c>
      <c r="L17" s="21">
        <f t="shared" si="0"/>
        <v>46.44</v>
      </c>
      <c r="M17" t="str">
        <f>IF(C17=73,"USD","CAD")</f>
        <v>CAD</v>
      </c>
      <c r="N17" s="7">
        <f t="shared" si="1"/>
        <v>46.44</v>
      </c>
      <c r="O17" s="7">
        <f t="shared" si="2"/>
        <v>0</v>
      </c>
    </row>
    <row r="18" spans="1:15" x14ac:dyDescent="0.2">
      <c r="A18">
        <v>9867747</v>
      </c>
      <c r="B18" t="s">
        <v>32</v>
      </c>
      <c r="C18">
        <v>32</v>
      </c>
      <c r="D18" s="20">
        <v>9781071980125</v>
      </c>
      <c r="E18" t="s">
        <v>36</v>
      </c>
      <c r="F18">
        <v>4</v>
      </c>
      <c r="G18">
        <v>99</v>
      </c>
      <c r="H18">
        <v>0.11</v>
      </c>
      <c r="I18">
        <v>88.11</v>
      </c>
      <c r="J18">
        <v>352.44</v>
      </c>
      <c r="K18" s="7">
        <f t="shared" si="3"/>
        <v>396</v>
      </c>
      <c r="L18" s="21">
        <f t="shared" si="0"/>
        <v>340.56</v>
      </c>
      <c r="M18" t="str">
        <f>IF(C18=73,"USD","CAD")</f>
        <v>CAD</v>
      </c>
      <c r="N18" s="7">
        <f t="shared" si="1"/>
        <v>340.56</v>
      </c>
      <c r="O18" s="7">
        <f t="shared" si="2"/>
        <v>0</v>
      </c>
    </row>
    <row r="19" spans="1:15" x14ac:dyDescent="0.2">
      <c r="A19">
        <v>9957649</v>
      </c>
      <c r="B19" t="s">
        <v>32</v>
      </c>
      <c r="C19">
        <v>32</v>
      </c>
      <c r="D19" s="20" t="s">
        <v>37</v>
      </c>
      <c r="E19" t="s">
        <v>38</v>
      </c>
      <c r="F19">
        <v>1</v>
      </c>
      <c r="G19">
        <v>40</v>
      </c>
      <c r="H19">
        <v>0.11</v>
      </c>
      <c r="I19">
        <v>35.6</v>
      </c>
      <c r="J19">
        <v>35.6</v>
      </c>
      <c r="K19" s="7">
        <f t="shared" si="3"/>
        <v>40</v>
      </c>
      <c r="L19" s="21">
        <f t="shared" si="0"/>
        <v>34.4</v>
      </c>
      <c r="M19" t="str">
        <f>IF(C19=73,"USD","CAD")</f>
        <v>CAD</v>
      </c>
      <c r="N19" s="7">
        <f t="shared" si="1"/>
        <v>34.4</v>
      </c>
      <c r="O19" s="7">
        <f t="shared" si="2"/>
        <v>0</v>
      </c>
    </row>
    <row r="20" spans="1:15" x14ac:dyDescent="0.2">
      <c r="A20">
        <v>44449</v>
      </c>
      <c r="B20" t="s">
        <v>39</v>
      </c>
      <c r="C20">
        <v>33</v>
      </c>
      <c r="D20" s="20">
        <v>9781071870624</v>
      </c>
      <c r="E20" t="s">
        <v>40</v>
      </c>
      <c r="F20">
        <v>1</v>
      </c>
      <c r="G20">
        <v>137</v>
      </c>
      <c r="H20">
        <v>0.11</v>
      </c>
      <c r="I20">
        <v>121.93</v>
      </c>
      <c r="J20">
        <v>121.93</v>
      </c>
      <c r="K20" s="7">
        <f t="shared" si="3"/>
        <v>137</v>
      </c>
      <c r="L20" s="21">
        <f t="shared" si="0"/>
        <v>117.82</v>
      </c>
      <c r="M20" t="str">
        <f>IF(C20=73,"USD","CAD")</f>
        <v>CAD</v>
      </c>
      <c r="N20" s="7">
        <f t="shared" si="1"/>
        <v>117.82</v>
      </c>
      <c r="O20" s="7">
        <f t="shared" si="2"/>
        <v>0</v>
      </c>
    </row>
    <row r="21" spans="1:15" x14ac:dyDescent="0.2">
      <c r="A21">
        <v>9799799</v>
      </c>
      <c r="B21" t="s">
        <v>39</v>
      </c>
      <c r="C21">
        <v>33</v>
      </c>
      <c r="D21" s="20">
        <v>9781071963135</v>
      </c>
      <c r="E21" t="s">
        <v>41</v>
      </c>
      <c r="F21">
        <v>1</v>
      </c>
      <c r="G21">
        <v>137</v>
      </c>
      <c r="H21">
        <v>0.11</v>
      </c>
      <c r="I21">
        <v>121.93</v>
      </c>
      <c r="J21">
        <v>121.93</v>
      </c>
      <c r="K21" s="7">
        <f t="shared" si="3"/>
        <v>137</v>
      </c>
      <c r="L21" s="21">
        <f t="shared" si="0"/>
        <v>117.82</v>
      </c>
      <c r="M21" t="str">
        <f>IF(C21=73,"USD","CAD")</f>
        <v>CAD</v>
      </c>
      <c r="N21" s="7">
        <f t="shared" si="1"/>
        <v>117.82</v>
      </c>
      <c r="O21" s="7">
        <f t="shared" si="2"/>
        <v>0</v>
      </c>
    </row>
    <row r="22" spans="1:15" x14ac:dyDescent="0.2">
      <c r="A22">
        <v>9722703</v>
      </c>
      <c r="B22" t="s">
        <v>42</v>
      </c>
      <c r="C22">
        <v>59</v>
      </c>
      <c r="D22" s="20">
        <v>9781071895085</v>
      </c>
      <c r="E22" t="s">
        <v>43</v>
      </c>
      <c r="F22">
        <v>1</v>
      </c>
      <c r="G22">
        <v>126</v>
      </c>
      <c r="H22">
        <v>0.11</v>
      </c>
      <c r="I22">
        <v>112.14</v>
      </c>
      <c r="J22">
        <v>112.14</v>
      </c>
      <c r="K22" s="7">
        <f t="shared" si="3"/>
        <v>126</v>
      </c>
      <c r="L22" s="21">
        <f t="shared" si="0"/>
        <v>108.36</v>
      </c>
      <c r="M22" t="str">
        <f>IF(C22=73,"USD","CAD")</f>
        <v>CAD</v>
      </c>
      <c r="N22" s="7">
        <f t="shared" si="1"/>
        <v>108.36</v>
      </c>
      <c r="O22" s="7">
        <f t="shared" si="2"/>
        <v>0</v>
      </c>
    </row>
    <row r="23" spans="1:15" x14ac:dyDescent="0.2">
      <c r="A23">
        <v>50028</v>
      </c>
      <c r="B23" t="s">
        <v>44</v>
      </c>
      <c r="C23">
        <v>73</v>
      </c>
      <c r="D23" s="20">
        <v>9781071889305</v>
      </c>
      <c r="E23" t="s">
        <v>45</v>
      </c>
      <c r="F23">
        <v>1</v>
      </c>
      <c r="G23">
        <v>98</v>
      </c>
      <c r="H23">
        <v>0.11</v>
      </c>
      <c r="I23">
        <v>87.22</v>
      </c>
      <c r="J23">
        <v>87.22</v>
      </c>
      <c r="K23" s="7">
        <f t="shared" si="3"/>
        <v>98</v>
      </c>
      <c r="L23" s="21">
        <f t="shared" si="0"/>
        <v>84.28</v>
      </c>
      <c r="M23" t="str">
        <f>IF(C23=73,"USD","CAD")</f>
        <v>USD</v>
      </c>
      <c r="N23" s="7">
        <f t="shared" si="1"/>
        <v>0</v>
      </c>
      <c r="O23" s="7">
        <f t="shared" si="2"/>
        <v>84.28</v>
      </c>
    </row>
    <row r="24" spans="1:15" x14ac:dyDescent="0.2">
      <c r="A24">
        <v>9678527</v>
      </c>
      <c r="B24" t="s">
        <v>46</v>
      </c>
      <c r="C24">
        <v>85</v>
      </c>
      <c r="D24" s="20">
        <v>9781506391465</v>
      </c>
      <c r="E24" t="s">
        <v>47</v>
      </c>
      <c r="F24">
        <v>1</v>
      </c>
      <c r="G24">
        <v>126</v>
      </c>
      <c r="H24">
        <v>0.11</v>
      </c>
      <c r="I24">
        <v>112.14</v>
      </c>
      <c r="J24">
        <v>112.14</v>
      </c>
      <c r="K24" s="7">
        <f t="shared" si="3"/>
        <v>126</v>
      </c>
      <c r="L24" s="21">
        <f t="shared" si="0"/>
        <v>108.36</v>
      </c>
      <c r="M24" t="str">
        <f>IF(C24=73,"USD","CAD")</f>
        <v>CAD</v>
      </c>
      <c r="N24" s="7">
        <f t="shared" si="1"/>
        <v>108.36</v>
      </c>
      <c r="O24" s="7">
        <f t="shared" si="2"/>
        <v>0</v>
      </c>
    </row>
    <row r="25" spans="1:15" x14ac:dyDescent="0.2">
      <c r="A25">
        <v>9861271</v>
      </c>
      <c r="B25" t="s">
        <v>46</v>
      </c>
      <c r="C25">
        <v>85</v>
      </c>
      <c r="D25" s="20">
        <v>9781071861349</v>
      </c>
      <c r="E25" t="s">
        <v>48</v>
      </c>
      <c r="F25">
        <v>1</v>
      </c>
      <c r="G25">
        <v>40</v>
      </c>
      <c r="H25">
        <v>0.11</v>
      </c>
      <c r="I25">
        <v>35.6</v>
      </c>
      <c r="J25">
        <v>35.6</v>
      </c>
      <c r="K25" s="7">
        <f t="shared" si="3"/>
        <v>40</v>
      </c>
      <c r="L25" s="21">
        <f t="shared" si="0"/>
        <v>34.4</v>
      </c>
      <c r="M25" t="s">
        <v>49</v>
      </c>
      <c r="N25" s="7">
        <f t="shared" si="1"/>
        <v>0</v>
      </c>
      <c r="O25" s="7">
        <f t="shared" si="2"/>
        <v>34.4</v>
      </c>
    </row>
    <row r="26" spans="1:15" x14ac:dyDescent="0.2">
      <c r="A26">
        <v>9694979</v>
      </c>
      <c r="B26" t="s">
        <v>50</v>
      </c>
      <c r="C26">
        <v>96</v>
      </c>
      <c r="D26" s="20">
        <v>9781071800164</v>
      </c>
      <c r="E26" t="s">
        <v>51</v>
      </c>
      <c r="F26">
        <v>1</v>
      </c>
      <c r="G26">
        <v>108</v>
      </c>
      <c r="H26">
        <v>0.11</v>
      </c>
      <c r="I26">
        <v>96.12</v>
      </c>
      <c r="J26">
        <v>96.12</v>
      </c>
      <c r="K26" s="7">
        <f t="shared" si="3"/>
        <v>108</v>
      </c>
      <c r="L26" s="21">
        <f t="shared" si="0"/>
        <v>92.88</v>
      </c>
      <c r="M26" t="str">
        <f>IF(C26=73,"USD","CAD")</f>
        <v>CAD</v>
      </c>
      <c r="N26" s="7">
        <f t="shared" si="1"/>
        <v>92.88</v>
      </c>
      <c r="O26" s="7">
        <f t="shared" si="2"/>
        <v>0</v>
      </c>
    </row>
    <row r="27" spans="1:15" x14ac:dyDescent="0.2">
      <c r="A27">
        <v>9783214</v>
      </c>
      <c r="B27" t="s">
        <v>50</v>
      </c>
      <c r="C27">
        <v>96</v>
      </c>
      <c r="D27" s="20" t="s">
        <v>52</v>
      </c>
      <c r="E27" t="s">
        <v>53</v>
      </c>
      <c r="F27">
        <v>1</v>
      </c>
      <c r="G27">
        <v>94</v>
      </c>
      <c r="H27">
        <v>0.11</v>
      </c>
      <c r="I27">
        <v>83.66</v>
      </c>
      <c r="J27">
        <v>83.66</v>
      </c>
      <c r="K27" s="7">
        <f t="shared" si="3"/>
        <v>94</v>
      </c>
      <c r="L27" s="21">
        <f t="shared" si="0"/>
        <v>80.84</v>
      </c>
      <c r="M27" t="str">
        <f>IF(C27=73,"USD","CAD")</f>
        <v>CAD</v>
      </c>
      <c r="N27" s="7">
        <f t="shared" si="1"/>
        <v>80.84</v>
      </c>
      <c r="O27" s="7">
        <f t="shared" si="2"/>
        <v>0</v>
      </c>
    </row>
    <row r="28" spans="1:15" x14ac:dyDescent="0.2">
      <c r="A28">
        <v>9862783</v>
      </c>
      <c r="B28" t="s">
        <v>54</v>
      </c>
      <c r="C28">
        <v>186</v>
      </c>
      <c r="D28" s="20" t="s">
        <v>55</v>
      </c>
      <c r="E28" t="s">
        <v>56</v>
      </c>
      <c r="F28">
        <v>1</v>
      </c>
      <c r="G28">
        <v>94</v>
      </c>
      <c r="H28">
        <v>0.11</v>
      </c>
      <c r="I28">
        <v>83.66</v>
      </c>
      <c r="J28">
        <v>83.66</v>
      </c>
      <c r="K28" s="7">
        <f t="shared" si="3"/>
        <v>94</v>
      </c>
      <c r="L28" s="21">
        <f t="shared" si="0"/>
        <v>80.84</v>
      </c>
      <c r="M28" t="str">
        <f>IF(C28=73,"USD","CAD")</f>
        <v>CAD</v>
      </c>
      <c r="N28" s="7">
        <f t="shared" si="1"/>
        <v>80.84</v>
      </c>
      <c r="O28" s="7">
        <f t="shared" si="2"/>
        <v>0</v>
      </c>
    </row>
    <row r="29" spans="1:15" x14ac:dyDescent="0.2">
      <c r="A29">
        <v>9958981</v>
      </c>
      <c r="B29" t="s">
        <v>57</v>
      </c>
      <c r="C29">
        <v>249</v>
      </c>
      <c r="D29" s="20" t="s">
        <v>58</v>
      </c>
      <c r="E29" t="s">
        <v>59</v>
      </c>
      <c r="F29">
        <v>1</v>
      </c>
      <c r="G29">
        <v>94</v>
      </c>
      <c r="H29">
        <v>0.11</v>
      </c>
      <c r="I29">
        <v>83.66</v>
      </c>
      <c r="J29">
        <v>83.66</v>
      </c>
      <c r="K29" s="7">
        <f t="shared" si="3"/>
        <v>94</v>
      </c>
      <c r="L29" s="21">
        <f t="shared" si="0"/>
        <v>80.84</v>
      </c>
      <c r="M29" t="str">
        <f>IF(C29=73,"USD","CAD")</f>
        <v>CAD</v>
      </c>
      <c r="N29" s="7">
        <f t="shared" si="1"/>
        <v>80.84</v>
      </c>
      <c r="O29" s="7">
        <f t="shared" si="2"/>
        <v>0</v>
      </c>
    </row>
    <row r="30" spans="1:15" x14ac:dyDescent="0.2">
      <c r="A30">
        <v>9696638</v>
      </c>
      <c r="B30" t="s">
        <v>60</v>
      </c>
      <c r="C30">
        <v>252</v>
      </c>
      <c r="D30" s="20">
        <v>9781544394008</v>
      </c>
      <c r="E30" t="s">
        <v>61</v>
      </c>
      <c r="F30">
        <v>1</v>
      </c>
      <c r="G30">
        <v>157</v>
      </c>
      <c r="H30">
        <v>0.11</v>
      </c>
      <c r="I30">
        <v>139.72999999999999</v>
      </c>
      <c r="J30">
        <v>139.72999999999999</v>
      </c>
      <c r="K30" s="7">
        <f t="shared" si="3"/>
        <v>157</v>
      </c>
      <c r="L30" s="21">
        <f t="shared" si="0"/>
        <v>135.02000000000001</v>
      </c>
      <c r="M30" t="str">
        <f>IF(C30=73,"USD","CAD")</f>
        <v>CAD</v>
      </c>
      <c r="N30" s="7">
        <f t="shared" si="1"/>
        <v>135.02000000000001</v>
      </c>
      <c r="O30" s="7">
        <f t="shared" si="2"/>
        <v>0</v>
      </c>
    </row>
    <row r="31" spans="1:15" x14ac:dyDescent="0.2">
      <c r="A31">
        <v>9957632</v>
      </c>
      <c r="B31" t="s">
        <v>60</v>
      </c>
      <c r="C31">
        <v>252</v>
      </c>
      <c r="D31" s="20" t="s">
        <v>62</v>
      </c>
      <c r="E31" t="s">
        <v>63</v>
      </c>
      <c r="F31">
        <v>3</v>
      </c>
      <c r="G31">
        <v>108</v>
      </c>
      <c r="H31">
        <v>0.11</v>
      </c>
      <c r="I31">
        <v>96.12</v>
      </c>
      <c r="J31">
        <v>288.36</v>
      </c>
      <c r="K31" s="7">
        <f t="shared" si="3"/>
        <v>324</v>
      </c>
      <c r="L31" s="21">
        <f t="shared" si="0"/>
        <v>278.64</v>
      </c>
      <c r="M31" t="str">
        <f>IF(C31=73,"USD","CAD")</f>
        <v>CAD</v>
      </c>
      <c r="N31" s="7">
        <f t="shared" si="1"/>
        <v>278.64</v>
      </c>
      <c r="O31" s="7">
        <f t="shared" si="2"/>
        <v>0</v>
      </c>
    </row>
    <row r="32" spans="1:15" x14ac:dyDescent="0.2">
      <c r="A32">
        <v>9799798</v>
      </c>
      <c r="B32" t="s">
        <v>64</v>
      </c>
      <c r="C32">
        <v>330</v>
      </c>
      <c r="D32" s="20">
        <v>9781071963142</v>
      </c>
      <c r="E32" t="s">
        <v>65</v>
      </c>
      <c r="F32">
        <v>1</v>
      </c>
      <c r="G32">
        <v>99</v>
      </c>
      <c r="H32">
        <v>0.11</v>
      </c>
      <c r="I32">
        <v>88.11</v>
      </c>
      <c r="J32">
        <v>88.11</v>
      </c>
      <c r="K32" s="7">
        <f t="shared" si="3"/>
        <v>99</v>
      </c>
      <c r="L32" s="21">
        <f t="shared" si="0"/>
        <v>85.14</v>
      </c>
      <c r="M32" t="str">
        <f>IF(C32=73,"USD","CAD")</f>
        <v>CAD</v>
      </c>
      <c r="N32" s="7">
        <f t="shared" si="1"/>
        <v>85.14</v>
      </c>
      <c r="O32" s="7">
        <f t="shared" si="2"/>
        <v>0</v>
      </c>
    </row>
    <row r="33" spans="1:15" x14ac:dyDescent="0.2">
      <c r="A33">
        <v>9696975</v>
      </c>
      <c r="B33" t="s">
        <v>66</v>
      </c>
      <c r="C33">
        <v>349</v>
      </c>
      <c r="D33" s="20">
        <v>9781526481696</v>
      </c>
      <c r="E33" t="s">
        <v>67</v>
      </c>
      <c r="F33">
        <v>1</v>
      </c>
      <c r="G33">
        <v>69</v>
      </c>
      <c r="H33">
        <v>0.11</v>
      </c>
      <c r="I33">
        <v>61.41</v>
      </c>
      <c r="J33">
        <v>61.41</v>
      </c>
      <c r="K33" s="7">
        <f t="shared" si="3"/>
        <v>69</v>
      </c>
      <c r="L33" s="21">
        <f t="shared" si="0"/>
        <v>59.34</v>
      </c>
      <c r="M33" t="str">
        <f>IF(C33=73,"USD","CAD")</f>
        <v>CAD</v>
      </c>
      <c r="N33" s="7">
        <f t="shared" si="1"/>
        <v>59.34</v>
      </c>
      <c r="O33" s="7">
        <f t="shared" si="2"/>
        <v>0</v>
      </c>
    </row>
    <row r="34" spans="1:15" x14ac:dyDescent="0.2">
      <c r="A34">
        <v>9735271</v>
      </c>
      <c r="B34" t="s">
        <v>66</v>
      </c>
      <c r="C34">
        <v>349</v>
      </c>
      <c r="D34" s="20" t="s">
        <v>68</v>
      </c>
      <c r="E34" t="s">
        <v>69</v>
      </c>
      <c r="F34">
        <v>5</v>
      </c>
      <c r="G34">
        <v>75</v>
      </c>
      <c r="H34">
        <v>0.11</v>
      </c>
      <c r="I34">
        <v>66.75</v>
      </c>
      <c r="J34">
        <v>333.75</v>
      </c>
      <c r="K34" s="7">
        <f t="shared" si="3"/>
        <v>375</v>
      </c>
      <c r="L34" s="21">
        <f t="shared" si="0"/>
        <v>322.5</v>
      </c>
      <c r="M34" t="str">
        <f>IF(C34=73,"USD","CAD")</f>
        <v>CAD</v>
      </c>
      <c r="N34" s="7">
        <f t="shared" si="1"/>
        <v>322.5</v>
      </c>
      <c r="O34" s="7">
        <f t="shared" si="2"/>
        <v>0</v>
      </c>
    </row>
    <row r="35" spans="1:15" x14ac:dyDescent="0.2">
      <c r="A35">
        <v>9863772</v>
      </c>
      <c r="B35" t="s">
        <v>66</v>
      </c>
      <c r="C35">
        <v>349</v>
      </c>
      <c r="D35" s="20">
        <v>9781526451057</v>
      </c>
      <c r="E35" t="s">
        <v>70</v>
      </c>
      <c r="F35">
        <v>2</v>
      </c>
      <c r="G35">
        <v>29</v>
      </c>
      <c r="H35">
        <v>0.11</v>
      </c>
      <c r="I35">
        <v>25.81</v>
      </c>
      <c r="J35">
        <v>51.62</v>
      </c>
      <c r="K35" s="7">
        <f t="shared" si="3"/>
        <v>58</v>
      </c>
      <c r="L35" s="21">
        <f t="shared" si="0"/>
        <v>49.88</v>
      </c>
      <c r="M35" t="str">
        <f>IF(C35=73,"USD","CAD")</f>
        <v>CAD</v>
      </c>
      <c r="N35" s="7">
        <f t="shared" si="1"/>
        <v>49.88</v>
      </c>
      <c r="O35" s="7">
        <f t="shared" si="2"/>
        <v>0</v>
      </c>
    </row>
    <row r="36" spans="1:15" x14ac:dyDescent="0.2">
      <c r="A36">
        <v>9936049</v>
      </c>
      <c r="B36" t="s">
        <v>71</v>
      </c>
      <c r="C36">
        <v>389</v>
      </c>
      <c r="D36" s="20" t="s">
        <v>72</v>
      </c>
      <c r="E36" t="s">
        <v>73</v>
      </c>
      <c r="F36">
        <v>2</v>
      </c>
      <c r="G36">
        <v>75</v>
      </c>
      <c r="H36">
        <v>0.11</v>
      </c>
      <c r="I36">
        <v>66.75</v>
      </c>
      <c r="J36">
        <v>133.5</v>
      </c>
      <c r="K36" s="7">
        <f t="shared" si="3"/>
        <v>150</v>
      </c>
      <c r="L36" s="21">
        <f t="shared" si="0"/>
        <v>129</v>
      </c>
      <c r="M36" t="str">
        <f>IF(C36=73,"USD","CAD")</f>
        <v>CAD</v>
      </c>
      <c r="N36" s="7">
        <f t="shared" si="1"/>
        <v>129</v>
      </c>
      <c r="O36" s="7">
        <f t="shared" si="2"/>
        <v>0</v>
      </c>
    </row>
    <row r="37" spans="1:15" x14ac:dyDescent="0.2">
      <c r="A37">
        <v>9821650</v>
      </c>
      <c r="B37" t="s">
        <v>74</v>
      </c>
      <c r="C37">
        <v>390</v>
      </c>
      <c r="D37" s="20">
        <v>9781071876336</v>
      </c>
      <c r="E37" t="s">
        <v>75</v>
      </c>
      <c r="F37">
        <v>1</v>
      </c>
      <c r="G37">
        <v>108</v>
      </c>
      <c r="H37">
        <v>0.11</v>
      </c>
      <c r="I37">
        <v>96.12</v>
      </c>
      <c r="J37">
        <v>96.12</v>
      </c>
      <c r="K37" s="7">
        <f t="shared" si="3"/>
        <v>108</v>
      </c>
      <c r="L37" s="21">
        <f t="shared" si="0"/>
        <v>92.88</v>
      </c>
      <c r="M37" t="str">
        <f>IF(C37=73,"USD","CAD")</f>
        <v>CAD</v>
      </c>
      <c r="N37" s="7">
        <f t="shared" si="1"/>
        <v>92.88</v>
      </c>
      <c r="O37" s="7">
        <f t="shared" si="2"/>
        <v>0</v>
      </c>
    </row>
    <row r="38" spans="1:15" x14ac:dyDescent="0.2">
      <c r="A38">
        <v>9927094</v>
      </c>
      <c r="B38" t="s">
        <v>74</v>
      </c>
      <c r="C38">
        <v>390</v>
      </c>
      <c r="D38" s="20" t="s">
        <v>76</v>
      </c>
      <c r="E38" t="s">
        <v>77</v>
      </c>
      <c r="F38">
        <v>1</v>
      </c>
      <c r="G38">
        <v>41</v>
      </c>
      <c r="H38">
        <v>0.11</v>
      </c>
      <c r="I38">
        <v>36.49</v>
      </c>
      <c r="J38">
        <v>36.49</v>
      </c>
      <c r="K38" s="7">
        <f t="shared" si="3"/>
        <v>41</v>
      </c>
      <c r="L38" s="21">
        <f t="shared" si="0"/>
        <v>35.26</v>
      </c>
      <c r="M38" t="str">
        <f>IF(C38=73,"USD","CAD")</f>
        <v>CAD</v>
      </c>
      <c r="N38" s="7">
        <f t="shared" si="1"/>
        <v>35.26</v>
      </c>
      <c r="O38" s="7">
        <f t="shared" si="2"/>
        <v>0</v>
      </c>
    </row>
    <row r="39" spans="1:15" x14ac:dyDescent="0.2">
      <c r="D39" s="20"/>
      <c r="J39"/>
      <c r="K39" s="7">
        <f t="shared" si="3"/>
        <v>0</v>
      </c>
      <c r="L39" s="21">
        <f t="shared" si="0"/>
        <v>0</v>
      </c>
      <c r="M39" t="str">
        <f>IF(C39=73,"USD","CAD")</f>
        <v>CAD</v>
      </c>
      <c r="N39" s="7">
        <f t="shared" si="1"/>
        <v>0</v>
      </c>
      <c r="O39" s="7">
        <f t="shared" si="2"/>
        <v>0</v>
      </c>
    </row>
    <row r="40" spans="1:15" x14ac:dyDescent="0.2">
      <c r="G40" s="7"/>
      <c r="H40" s="22"/>
      <c r="I40" s="7"/>
      <c r="K40" s="7">
        <f t="shared" si="3"/>
        <v>0</v>
      </c>
      <c r="L40" s="21">
        <f t="shared" si="0"/>
        <v>0</v>
      </c>
      <c r="M40" t="str">
        <f>IF(C40=73,"USD","CAD")</f>
        <v>CAD</v>
      </c>
      <c r="N40" s="7">
        <f t="shared" si="1"/>
        <v>0</v>
      </c>
      <c r="O40" s="7">
        <f t="shared" si="2"/>
        <v>0</v>
      </c>
    </row>
    <row r="41" spans="1:15" x14ac:dyDescent="0.2">
      <c r="G41" s="7"/>
      <c r="I41" s="7"/>
      <c r="J41" s="23">
        <f>SUM(J8:J40)</f>
        <v>3546.6499999999996</v>
      </c>
      <c r="K41" s="23">
        <f>SUM(K8:K40)</f>
        <v>3985</v>
      </c>
      <c r="L41" s="24">
        <f>SUM(L8:L40)</f>
        <v>3427.1000000000004</v>
      </c>
      <c r="N41" s="24">
        <f>SUM(N8:N40)</f>
        <v>3308.42</v>
      </c>
      <c r="O41" s="24">
        <f>SUM(O8:O40)</f>
        <v>118.68</v>
      </c>
    </row>
    <row r="42" spans="1:15" x14ac:dyDescent="0.2">
      <c r="G42" s="7"/>
      <c r="I42" s="7"/>
      <c r="L42" s="21"/>
    </row>
    <row r="43" spans="1:15" x14ac:dyDescent="0.2">
      <c r="D43" s="25"/>
      <c r="G43" s="7"/>
      <c r="I43" s="7"/>
      <c r="K43" s="21"/>
    </row>
    <row r="44" spans="1:15" x14ac:dyDescent="0.2">
      <c r="G44" s="7"/>
      <c r="I44" s="7"/>
      <c r="L44" s="14"/>
    </row>
    <row r="45" spans="1:15" x14ac:dyDescent="0.2">
      <c r="A45" s="1" t="s">
        <v>78</v>
      </c>
      <c r="D45" s="26"/>
      <c r="G45" s="7"/>
      <c r="I45" s="7"/>
      <c r="L45" s="14"/>
      <c r="M45" s="1"/>
    </row>
    <row r="46" spans="1:15" ht="80" x14ac:dyDescent="0.2">
      <c r="A46" s="15" t="s">
        <v>5</v>
      </c>
      <c r="B46" s="15" t="s">
        <v>6</v>
      </c>
      <c r="C46" s="15" t="s">
        <v>7</v>
      </c>
      <c r="D46" s="16" t="s">
        <v>8</v>
      </c>
      <c r="E46" s="15" t="s">
        <v>9</v>
      </c>
      <c r="F46" s="15" t="s">
        <v>10</v>
      </c>
      <c r="G46" s="17" t="s">
        <v>11</v>
      </c>
      <c r="H46" s="15" t="s">
        <v>12</v>
      </c>
      <c r="I46" s="17" t="s">
        <v>13</v>
      </c>
      <c r="J46" s="17" t="s">
        <v>14</v>
      </c>
      <c r="K46" s="18" t="s">
        <v>15</v>
      </c>
      <c r="L46" s="19" t="s">
        <v>79</v>
      </c>
      <c r="M46" t="s">
        <v>16</v>
      </c>
    </row>
    <row r="47" spans="1:15" x14ac:dyDescent="0.2">
      <c r="A47">
        <v>20000661</v>
      </c>
      <c r="B47" t="s">
        <v>80</v>
      </c>
      <c r="C47">
        <v>255</v>
      </c>
      <c r="D47" s="25" t="s">
        <v>81</v>
      </c>
      <c r="E47" t="s">
        <v>82</v>
      </c>
      <c r="F47">
        <v>0</v>
      </c>
      <c r="G47" s="7">
        <v>55.8</v>
      </c>
      <c r="H47">
        <v>0.11</v>
      </c>
      <c r="I47" s="7">
        <v>49.661999999999999</v>
      </c>
      <c r="J47" s="7">
        <v>0</v>
      </c>
      <c r="K47" s="7">
        <f t="shared" ref="K47:K48" si="4">F47*G47</f>
        <v>0</v>
      </c>
      <c r="L47" s="21">
        <f>ROUND(K47*$L$2,2)</f>
        <v>0</v>
      </c>
      <c r="M47" t="str">
        <f>IF(C47=73,"USD","CAD")</f>
        <v>CAD</v>
      </c>
      <c r="N47" s="7">
        <f>IF(M47="CAD",L47,0)</f>
        <v>0</v>
      </c>
      <c r="O47" s="7">
        <f>IF(M47="USD",L47,0)</f>
        <v>0</v>
      </c>
    </row>
    <row r="48" spans="1:15" x14ac:dyDescent="0.2">
      <c r="A48">
        <v>20000662</v>
      </c>
      <c r="B48" t="s">
        <v>80</v>
      </c>
      <c r="C48">
        <v>255</v>
      </c>
      <c r="D48" s="25">
        <v>9781071927243</v>
      </c>
      <c r="E48" t="s">
        <v>83</v>
      </c>
      <c r="F48">
        <v>0</v>
      </c>
      <c r="G48" s="7">
        <v>80.099999999999994</v>
      </c>
      <c r="H48">
        <v>0.11</v>
      </c>
      <c r="I48" s="7">
        <v>71.289000000000001</v>
      </c>
      <c r="J48" s="7">
        <v>0</v>
      </c>
      <c r="K48" s="7">
        <f t="shared" si="4"/>
        <v>0</v>
      </c>
      <c r="L48" s="21">
        <f>ROUND(K48*$L$2,2)</f>
        <v>0</v>
      </c>
      <c r="M48" t="str">
        <f>IF(C48=73,"USD","CAD")</f>
        <v>CAD</v>
      </c>
      <c r="N48" s="7">
        <f>IF(M48="CAD",L48,0)</f>
        <v>0</v>
      </c>
      <c r="O48" s="7">
        <f>IF(M48="USD",L48,0)</f>
        <v>0</v>
      </c>
    </row>
    <row r="49" spans="2:15" x14ac:dyDescent="0.2">
      <c r="I49" s="7"/>
      <c r="J49" s="23">
        <f>SUM(J47:J48)</f>
        <v>0</v>
      </c>
      <c r="K49" s="23">
        <f>SUM(K47:K48)</f>
        <v>0</v>
      </c>
      <c r="L49" s="23">
        <f t="shared" ref="L49" si="5">SUM(L47:L48)</f>
        <v>0</v>
      </c>
      <c r="N49" s="23">
        <f>SUM(N47:N48)</f>
        <v>0</v>
      </c>
      <c r="O49" s="23">
        <f>SUM(O47:O48)</f>
        <v>0</v>
      </c>
    </row>
    <row r="51" spans="2:15" ht="16" thickBot="1" x14ac:dyDescent="0.25">
      <c r="B51" t="s">
        <v>84</v>
      </c>
    </row>
    <row r="52" spans="2:15" ht="16" thickBot="1" x14ac:dyDescent="0.25">
      <c r="B52" s="27" t="s">
        <v>85</v>
      </c>
    </row>
    <row r="53" spans="2:15" ht="16" thickBot="1" x14ac:dyDescent="0.25">
      <c r="B53" s="27" t="s">
        <v>86</v>
      </c>
    </row>
  </sheetData>
  <conditionalFormatting sqref="M1:M1048576">
    <cfRule type="cellIs" dxfId="0" priority="1" operator="equal">
      <formula>"USD"</formula>
    </cfRule>
  </conditionalFormatting>
  <pageMargins left="0.70866141732283472" right="0.70866141732283472" top="0.74803149606299213" bottom="0.74803149606299213" header="0.31496062992125984" footer="0.31496062992125984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SAGE pub details Mar</vt:lpstr>
      <vt:lpstr>'SAGE pub details Mar'!Print_Area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Sampson</dc:creator>
  <cp:lastModifiedBy>Gruta, Vicki</cp:lastModifiedBy>
  <dcterms:created xsi:type="dcterms:W3CDTF">2026-04-22T17:19:26Z</dcterms:created>
  <dcterms:modified xsi:type="dcterms:W3CDTF">2026-04-22T21:36:15Z</dcterms:modified>
</cp:coreProperties>
</file>