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310" yWindow="360" windowWidth="9510" windowHeight="10620"/>
  </bookViews>
  <sheets>
    <sheet name="Sheet1" sheetId="1" r:id="rId1"/>
    <sheet name="Data" sheetId="6" r:id="rId2"/>
    <sheet name="Sheet2" sheetId="7" state="hidden" r:id="rId3"/>
  </sheets>
  <definedNames>
    <definedName name="_xlnm._FilterDatabase" localSheetId="0" hidden="1">Sheet1!#REF!</definedName>
    <definedName name="_xlnm.Print_Area" localSheetId="0">Sheet1!$B$1:$G$50</definedName>
  </definedNames>
  <calcPr calcId="125725"/>
</workbook>
</file>

<file path=xl/calcChain.xml><?xml version="1.0" encoding="utf-8"?>
<calcChain xmlns="http://schemas.openxmlformats.org/spreadsheetml/2006/main">
  <c r="F17" i="1"/>
  <c r="F16"/>
  <c r="F15"/>
  <c r="F14"/>
  <c r="D43"/>
  <c r="C43"/>
  <c r="D34"/>
  <c r="C34"/>
  <c r="D15"/>
  <c r="E15"/>
  <c r="G15"/>
  <c r="D16"/>
  <c r="E16" s="1"/>
  <c r="G16" s="1"/>
  <c r="D17"/>
  <c r="E17" s="1"/>
  <c r="G17" s="1"/>
  <c r="D14"/>
  <c r="B15"/>
  <c r="C15"/>
  <c r="B16"/>
  <c r="C16"/>
  <c r="B17"/>
  <c r="C17"/>
  <c r="C14"/>
  <c r="B14"/>
  <c r="F34"/>
  <c r="G36"/>
  <c r="G35" l="1"/>
  <c r="G34"/>
  <c r="G44"/>
  <c r="C37" l="1"/>
  <c r="F37"/>
  <c r="G49"/>
  <c r="C50"/>
  <c r="T18" i="7"/>
  <c r="T19" s="1"/>
  <c r="M18"/>
  <c r="M19" s="1"/>
  <c r="W16"/>
  <c r="V16"/>
  <c r="W15"/>
  <c r="V15"/>
  <c r="W14"/>
  <c r="V14"/>
  <c r="W13"/>
  <c r="V13"/>
  <c r="W12"/>
  <c r="V12"/>
  <c r="W11"/>
  <c r="V11"/>
  <c r="W10"/>
  <c r="V10"/>
  <c r="W9"/>
  <c r="V9"/>
  <c r="W8"/>
  <c r="V8"/>
  <c r="W7"/>
  <c r="V7"/>
  <c r="W6"/>
  <c r="V6"/>
  <c r="W5"/>
  <c r="V5"/>
  <c r="W4"/>
  <c r="V4"/>
  <c r="W3"/>
  <c r="V3"/>
  <c r="W2"/>
  <c r="V2"/>
  <c r="W1"/>
  <c r="V1"/>
  <c r="F50" i="1"/>
  <c r="G48"/>
  <c r="G47"/>
  <c r="G46"/>
  <c r="G45"/>
  <c r="D50"/>
  <c r="E37"/>
  <c r="D37"/>
  <c r="E25"/>
  <c r="G25" s="1"/>
  <c r="G27" s="1"/>
  <c r="F27"/>
  <c r="E14" l="1"/>
  <c r="G14" s="1"/>
  <c r="G20" s="1"/>
  <c r="E50"/>
  <c r="G37"/>
  <c r="G50"/>
  <c r="G29" l="1"/>
</calcChain>
</file>

<file path=xl/sharedStrings.xml><?xml version="1.0" encoding="utf-8"?>
<sst xmlns="http://schemas.openxmlformats.org/spreadsheetml/2006/main" count="225" uniqueCount="130">
  <si>
    <t>Hachette eBook Sales Summary</t>
  </si>
  <si>
    <t>DNAML Pty Ltd</t>
  </si>
  <si>
    <t>A.B.N. 65 095 281 173</t>
  </si>
  <si>
    <t>Suite 4 Level 4</t>
  </si>
  <si>
    <t>189 Kent St</t>
  </si>
  <si>
    <t>Sydney NSW 2000</t>
  </si>
  <si>
    <t>Australia</t>
  </si>
  <si>
    <t>eBook Title</t>
  </si>
  <si>
    <t>Date Range:</t>
  </si>
  <si>
    <t>Owed to Hachette (USD)</t>
  </si>
  <si>
    <t>ISBN</t>
  </si>
  <si>
    <t>Net Price (50%)</t>
  </si>
  <si>
    <t>SRP (USD)</t>
  </si>
  <si>
    <t>Activation Keys Issued</t>
  </si>
  <si>
    <t>Keys Issued</t>
  </si>
  <si>
    <t>Price (USD)</t>
  </si>
  <si>
    <t>Net Total</t>
  </si>
  <si>
    <t>USD</t>
  </si>
  <si>
    <t>Breaking Dawn</t>
  </si>
  <si>
    <t>ISBN 9780316032834</t>
  </si>
  <si>
    <t xml:space="preserve">                http://www.dnaml.com</t>
  </si>
  <si>
    <t xml:space="preserve">                 Phone: +61 2 8248 5111</t>
  </si>
  <si>
    <t xml:space="preserve">                    Fax: +61 2 8248 5123</t>
  </si>
  <si>
    <t>Net Price (70%)</t>
  </si>
  <si>
    <t>State</t>
  </si>
  <si>
    <t>Gross Sales</t>
  </si>
  <si>
    <t>Gross Exempt Sales</t>
  </si>
  <si>
    <t>Net Taxable Sales</t>
  </si>
  <si>
    <t>TAX REPORT FOR UNITED STATES</t>
  </si>
  <si>
    <t>Total State Tax Collected</t>
  </si>
  <si>
    <t>Total Returns and Adjustments</t>
  </si>
  <si>
    <t>California</t>
  </si>
  <si>
    <t>Florida</t>
  </si>
  <si>
    <t>Texas</t>
  </si>
  <si>
    <t>TAX REPORT FOR CANADA</t>
  </si>
  <si>
    <t>All Other Provinces</t>
  </si>
  <si>
    <t>Nova Scotia (NS)</t>
  </si>
  <si>
    <t>Labrador (NL)</t>
  </si>
  <si>
    <t>Total GST/HST Collected</t>
  </si>
  <si>
    <t>Total GST/HST Adjustments</t>
  </si>
  <si>
    <t>Total GST/HST Remitted</t>
  </si>
  <si>
    <t>TOTAL PAYMENT DUE TO HACHETTE (INCLUDES US TAX)</t>
  </si>
  <si>
    <t>Pennsylvania</t>
  </si>
  <si>
    <t>Country Code:</t>
  </si>
  <si>
    <t>US</t>
  </si>
  <si>
    <t>Official Guide to Mastering the DSST--Ethics in America</t>
  </si>
  <si>
    <t>ISBN 9780768929638</t>
  </si>
  <si>
    <t>Yes</t>
  </si>
  <si>
    <t>New York</t>
  </si>
  <si>
    <t>The Gold Standard</t>
  </si>
  <si>
    <t>ISBN 9780446557962</t>
  </si>
  <si>
    <t>Orange</t>
  </si>
  <si>
    <t>On the Halfpipe with...Tony Hawk</t>
  </si>
  <si>
    <t>ISBN 9780316094146</t>
  </si>
  <si>
    <t>Arizona</t>
  </si>
  <si>
    <t>Casa Grande</t>
  </si>
  <si>
    <t>The Clique 12 These Boots Are Made for Stalking</t>
  </si>
  <si>
    <t>ISBN 9780316072120</t>
  </si>
  <si>
    <t>South Carolina</t>
  </si>
  <si>
    <t>SPARTANBURG</t>
  </si>
  <si>
    <t>The Misunderstood God</t>
  </si>
  <si>
    <t>ISBN 9781935170099</t>
  </si>
  <si>
    <t>Houston</t>
  </si>
  <si>
    <t>Safe Haven</t>
  </si>
  <si>
    <t>ISBN 9780446574242</t>
  </si>
  <si>
    <t>New Jersey</t>
  </si>
  <si>
    <t>Blackwood</t>
  </si>
  <si>
    <t>Skin Folk</t>
  </si>
  <si>
    <t>ISBN 9780759526648</t>
  </si>
  <si>
    <t>Philadelphia</t>
  </si>
  <si>
    <t>Haines City</t>
  </si>
  <si>
    <t>The Name of this Book Is Secret</t>
  </si>
  <si>
    <t>ISBN 9780316039925</t>
  </si>
  <si>
    <t>miami</t>
  </si>
  <si>
    <t>Oregon</t>
  </si>
  <si>
    <t>Warrenton</t>
  </si>
  <si>
    <t>Toot and Puddle The New Friend</t>
  </si>
  <si>
    <t>ISBN 9780316085519</t>
  </si>
  <si>
    <t>Michigan</t>
  </si>
  <si>
    <t>Beverly Hills</t>
  </si>
  <si>
    <t>Chinese Astrology</t>
  </si>
  <si>
    <t>ISBN 9780759520486</t>
  </si>
  <si>
    <t>Kentucky</t>
  </si>
  <si>
    <t>Louisville</t>
  </si>
  <si>
    <t>Consider the Lobster</t>
  </si>
  <si>
    <t>ISBN 9780759514928</t>
  </si>
  <si>
    <t>Fountain Inn</t>
  </si>
  <si>
    <t>In Defense of America</t>
  </si>
  <si>
    <t>PH</t>
  </si>
  <si>
    <t>ISBN 9780316035989</t>
  </si>
  <si>
    <t>Grove</t>
  </si>
  <si>
    <t>The Glamour of Grammar</t>
  </si>
  <si>
    <t>ISBN 9780316089067</t>
  </si>
  <si>
    <t>Outliers</t>
  </si>
  <si>
    <t>ISBN 9780316040341</t>
  </si>
  <si>
    <t>Connecticut</t>
  </si>
  <si>
    <t>Danbury</t>
  </si>
  <si>
    <t>.</t>
  </si>
  <si>
    <t>Quebec (QC)</t>
  </si>
  <si>
    <t>Manitoba (MB)</t>
  </si>
  <si>
    <t>Alberta (AB)</t>
  </si>
  <si>
    <t>CA</t>
  </si>
  <si>
    <t>The Best of Me</t>
  </si>
  <si>
    <t>ISBN 9781455502547</t>
  </si>
  <si>
    <t>Hawaii (HI)</t>
  </si>
  <si>
    <t>New Jersey (NJ)</t>
  </si>
  <si>
    <t>01/11/2011 to 30/11/2011</t>
  </si>
  <si>
    <t>The Tipping Point</t>
  </si>
  <si>
    <t>jpk2216@yahoo.com</t>
  </si>
  <si>
    <t>james kley</t>
  </si>
  <si>
    <t>ISBN 9780759574731</t>
  </si>
  <si>
    <t>Novato</t>
  </si>
  <si>
    <t>Trust Me, I'm Dr. Ozzy</t>
  </si>
  <si>
    <t>Breisabutt@aol.com</t>
  </si>
  <si>
    <t>Kim Feiler</t>
  </si>
  <si>
    <t>ISBN 9781455503346</t>
  </si>
  <si>
    <t>Whittier</t>
  </si>
  <si>
    <t>Sail</t>
  </si>
  <si>
    <t>bdperry@shaw.ca</t>
  </si>
  <si>
    <t>illiam perry</t>
  </si>
  <si>
    <t>ISBN 9780316032506</t>
  </si>
  <si>
    <t>British Columbia</t>
  </si>
  <si>
    <t>langley</t>
  </si>
  <si>
    <t>v1m2h5</t>
  </si>
  <si>
    <t>troxell@csinet.net</t>
  </si>
  <si>
    <t>Thomas Troxell</t>
  </si>
  <si>
    <t>Indiana</t>
  </si>
  <si>
    <t>Mill Creek</t>
  </si>
  <si>
    <t>Indiana (IN)</t>
  </si>
  <si>
    <t>British Columbia (BC)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</si>
</sst>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13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8"/>
      <name val="Calibri"/>
      <family val="2"/>
    </font>
    <font>
      <b/>
      <sz val="12"/>
      <color indexed="8"/>
      <name val="Calibri"/>
      <family val="2"/>
    </font>
    <font>
      <sz val="11"/>
      <name val="Calibri"/>
      <family val="2"/>
    </font>
    <font>
      <i/>
      <sz val="10"/>
      <color indexed="8"/>
      <name val="Century Gothic"/>
      <family val="2"/>
    </font>
    <font>
      <sz val="8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0"/>
      <name val="Calibri"/>
      <family val="2"/>
    </font>
    <font>
      <b/>
      <sz val="11"/>
      <name val="Calibri"/>
      <family val="2"/>
      <scheme val="minor"/>
    </font>
    <font>
      <sz val="8"/>
      <color rgb="FF333333"/>
      <name val="Arial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AFB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0" fillId="0" borderId="0" xfId="0" quotePrefix="1"/>
    <xf numFmtId="0" fontId="7" fillId="0" borderId="0" xfId="1" applyAlignment="1" applyProtection="1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5" fillId="0" borderId="0" xfId="0" applyFont="1"/>
    <xf numFmtId="0" fontId="1" fillId="0" borderId="0" xfId="0" applyNumberFormat="1" applyFont="1"/>
    <xf numFmtId="164" fontId="5" fillId="0" borderId="0" xfId="0" applyNumberFormat="1" applyFont="1"/>
    <xf numFmtId="0" fontId="1" fillId="0" borderId="0" xfId="0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1" applyFont="1" applyAlignment="1" applyProtection="1"/>
    <xf numFmtId="164" fontId="0" fillId="0" borderId="0" xfId="0" applyNumberFormat="1" applyAlignment="1">
      <alignment horizontal="right"/>
    </xf>
    <xf numFmtId="164" fontId="1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1" fontId="5" fillId="0" borderId="0" xfId="0" applyNumberFormat="1" applyFont="1"/>
    <xf numFmtId="1" fontId="1" fillId="0" borderId="0" xfId="0" applyNumberFormat="1" applyFont="1"/>
    <xf numFmtId="0" fontId="11" fillId="2" borderId="1" xfId="0" applyFont="1" applyFill="1" applyBorder="1" applyAlignment="1">
      <alignment wrapText="1"/>
    </xf>
    <xf numFmtId="22" fontId="11" fillId="2" borderId="1" xfId="0" applyNumberFormat="1" applyFont="1" applyFill="1" applyBorder="1" applyAlignment="1">
      <alignment wrapText="1"/>
    </xf>
    <xf numFmtId="0" fontId="11" fillId="2" borderId="1" xfId="0" applyFont="1" applyFill="1" applyBorder="1" applyAlignment="1">
      <alignment horizontal="center" wrapText="1"/>
    </xf>
    <xf numFmtId="1" fontId="0" fillId="0" borderId="0" xfId="0" applyNumberFormat="1"/>
    <xf numFmtId="0" fontId="11" fillId="3" borderId="1" xfId="0" applyFont="1" applyFill="1" applyBorder="1" applyAlignment="1">
      <alignment wrapText="1"/>
    </xf>
    <xf numFmtId="22" fontId="11" fillId="3" borderId="1" xfId="0" applyNumberFormat="1" applyFont="1" applyFill="1" applyBorder="1" applyAlignment="1">
      <alignment wrapText="1"/>
    </xf>
    <xf numFmtId="0" fontId="11" fillId="3" borderId="1" xfId="0" applyFont="1" applyFill="1" applyBorder="1" applyAlignment="1">
      <alignment horizontal="center" wrapText="1"/>
    </xf>
    <xf numFmtId="0" fontId="7" fillId="2" borderId="1" xfId="1" applyFill="1" applyBorder="1" applyAlignment="1" applyProtection="1">
      <alignment wrapText="1"/>
    </xf>
    <xf numFmtId="0" fontId="7" fillId="3" borderId="1" xfId="1" applyFill="1" applyBorder="1" applyAlignment="1" applyProtection="1">
      <alignment wrapText="1"/>
    </xf>
    <xf numFmtId="0" fontId="11" fillId="2" borderId="1" xfId="0" applyFont="1" applyFill="1" applyBorder="1" applyAlignment="1">
      <alignment horizontal="right" wrapText="1"/>
    </xf>
    <xf numFmtId="0" fontId="11" fillId="3" borderId="1" xfId="0" applyFont="1" applyFill="1" applyBorder="1" applyAlignment="1">
      <alignment horizontal="right" wrapText="1"/>
    </xf>
    <xf numFmtId="0" fontId="0" fillId="0" borderId="0" xfId="0" applyBorder="1"/>
    <xf numFmtId="164" fontId="8" fillId="0" borderId="0" xfId="0" applyNumberFormat="1" applyFon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0" fontId="1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22"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0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0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  <alignment horizontal="right" vertical="bottom" textRotation="0" wrapText="0" indent="0" relativeIndent="255" justifyLastLine="0" shrinkToFit="0" mergeCell="0" readingOrder="0"/>
    </dxf>
    <dxf>
      <numFmt numFmtId="164" formatCode="&quot;$&quot;#,##0.00"/>
    </dxf>
    <dxf>
      <alignment horizontal="center" vertical="bottom" textRotation="0" wrapText="0" indent="0" relativeIndent="0" justifyLastLine="0" shrinkToFit="0" mergeCell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  <dxf>
      <numFmt numFmtId="164" formatCode="&quot;$&quot;#,##0.00"/>
    </dxf>
    <dxf>
      <alignment horizontal="center" vertical="bottom" textRotation="0" wrapText="0" indent="0" relativeIndent="0" justifyLastLine="0" shrinkToFit="0" mergeCell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64" formatCode="&quot;$&quot;#,##0.0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Century Gothic"/>
        <scheme val="none"/>
      </font>
      <numFmt numFmtId="1" formatCode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0</xdr:row>
      <xdr:rowOff>0</xdr:rowOff>
    </xdr:from>
    <xdr:to>
      <xdr:col>15</xdr:col>
      <xdr:colOff>285750</xdr:colOff>
      <xdr:row>0</xdr:row>
      <xdr:rowOff>9525</xdr:rowOff>
    </xdr:to>
    <xdr:pic>
      <xdr:nvPicPr>
        <xdr:cNvPr id="2" name="Picture 1" descr="https://secure.dnldrm.com/images/spacer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496800" y="0"/>
          <a:ext cx="285750" cy="9525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1" name="Table1" displayName="Table1" ref="B13:G20" totalsRowShown="0">
  <sortState ref="B14:G65">
    <sortCondition ref="B14:B65"/>
  </sortState>
  <tableColumns count="6">
    <tableColumn id="1" name="eBook Title" dataDxfId="21"/>
    <tableColumn id="4" name="ISBN" dataDxfId="20"/>
    <tableColumn id="5" name="SRP (USD)" dataDxfId="19"/>
    <tableColumn id="6" name="Net Price (70%)" dataDxfId="18"/>
    <tableColumn id="2" name="Country Code:" dataDxfId="17"/>
    <tableColumn id="3" name="Owed to Hachette (USD)" dataDxfId="16"/>
  </tableColumns>
  <tableStyleInfo name="TableStyleLight6" showFirstColumn="0" showLastColumn="0" showRowStripes="1" showColumnStripes="0"/>
</table>
</file>

<file path=xl/tables/table2.xml><?xml version="1.0" encoding="utf-8"?>
<table xmlns="http://schemas.openxmlformats.org/spreadsheetml/2006/main" id="45" name="Table146" displayName="Table146" ref="B24:G27" totalsRowShown="0">
  <autoFilter ref="B24:G27"/>
  <tableColumns count="6">
    <tableColumn id="1" name="eBook Title" dataDxfId="15"/>
    <tableColumn id="4" name="ISBN" dataDxfId="14"/>
    <tableColumn id="5" name="Price (USD)" dataDxfId="13"/>
    <tableColumn id="6" name="Net Price (50%)" dataDxfId="12"/>
    <tableColumn id="2" name="Keys Issued" dataDxfId="11"/>
    <tableColumn id="3" name="Owed to Hachette (USD)" dataDxfId="10"/>
  </tableColumns>
  <tableStyleInfo name="TableStyleLight6" showFirstColumn="0" showLastColumn="0" showRowStripes="1" showColumnStripes="0"/>
</table>
</file>

<file path=xl/tables/table3.xml><?xml version="1.0" encoding="utf-8"?>
<table xmlns="http://schemas.openxmlformats.org/spreadsheetml/2006/main" id="195" name="Table4114196" displayName="Table4114196" ref="B33:G38" totalsRowShown="0">
  <autoFilter ref="B33:G38"/>
  <tableColumns count="6">
    <tableColumn id="1" name="State"/>
    <tableColumn id="2" name="Gross Sales" dataDxfId="9"/>
    <tableColumn id="6" name="Gross Exempt Sales" dataDxfId="8"/>
    <tableColumn id="10" name="Total Returns and Adjustments" dataDxfId="7"/>
    <tableColumn id="7" name="Net Taxable Sales" dataDxfId="6"/>
    <tableColumn id="8" name="Total State Tax Collected" dataDxfId="5"/>
  </tableColumns>
  <tableStyleInfo name="TableStyleLight6" showFirstColumn="0" showLastColumn="0" showRowStripes="1" showColumnStripes="0"/>
</table>
</file>

<file path=xl/tables/table4.xml><?xml version="1.0" encoding="utf-8"?>
<table xmlns="http://schemas.openxmlformats.org/spreadsheetml/2006/main" id="206" name="Table4114196207" displayName="Table4114196207" ref="B42:G50" totalsRowShown="0">
  <autoFilter ref="B42:G50"/>
  <tableColumns count="6">
    <tableColumn id="1" name="State"/>
    <tableColumn id="2" name="Gross Sales" dataDxfId="4"/>
    <tableColumn id="6" name="Gross Exempt Sales" dataDxfId="3"/>
    <tableColumn id="10" name="Total GST/HST Collected" dataDxfId="2"/>
    <tableColumn id="7" name="Total GST/HST Adjustments" dataDxfId="1"/>
    <tableColumn id="8" name="Total GST/HST Remitted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dnaml.com/" TargetMode="External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javascript:OpenOrderUserDetail(1000056052)" TargetMode="External"/><Relationship Id="rId2" Type="http://schemas.openxmlformats.org/officeDocument/2006/relationships/hyperlink" Target="javascript:OpenOrderUserDetail(1000056375)" TargetMode="External"/><Relationship Id="rId1" Type="http://schemas.openxmlformats.org/officeDocument/2006/relationships/hyperlink" Target="javascript:OpenOrderUserDetail(1000056380)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javascript:OpenOrderUserDetail(1000055766)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50"/>
  <sheetViews>
    <sheetView showGridLines="0" tabSelected="1" topLeftCell="A4" workbookViewId="0">
      <selection activeCell="A12" sqref="A12"/>
    </sheetView>
  </sheetViews>
  <sheetFormatPr defaultColWidth="9.140625" defaultRowHeight="15"/>
  <cols>
    <col min="1" max="1" width="2.140625" customWidth="1"/>
    <col min="2" max="2" width="57.5703125" customWidth="1"/>
    <col min="3" max="3" width="19.140625" bestFit="1" customWidth="1"/>
    <col min="4" max="4" width="15.28515625" bestFit="1" customWidth="1"/>
    <col min="5" max="5" width="16.7109375" customWidth="1"/>
    <col min="6" max="6" width="17.140625" customWidth="1"/>
    <col min="7" max="7" width="26.140625" customWidth="1"/>
  </cols>
  <sheetData>
    <row r="1" spans="2:8" ht="23.25">
      <c r="B1" s="36" t="s">
        <v>0</v>
      </c>
      <c r="C1" s="36"/>
      <c r="D1" s="36"/>
      <c r="E1" s="36"/>
      <c r="F1" s="36"/>
      <c r="G1" s="36"/>
    </row>
    <row r="2" spans="2:8">
      <c r="B2" s="37" t="s">
        <v>1</v>
      </c>
      <c r="C2" s="37"/>
      <c r="D2" s="37"/>
      <c r="E2" s="37"/>
      <c r="F2" s="37"/>
      <c r="G2" s="37"/>
    </row>
    <row r="3" spans="2:8" ht="15.75" customHeight="1">
      <c r="B3" s="37"/>
      <c r="C3" s="37"/>
      <c r="D3" s="37"/>
      <c r="E3" s="37"/>
      <c r="F3" s="37"/>
      <c r="G3" s="37"/>
    </row>
    <row r="4" spans="2:8">
      <c r="B4" s="38" t="s">
        <v>2</v>
      </c>
      <c r="C4" s="38"/>
      <c r="D4" s="38"/>
      <c r="E4" s="38"/>
      <c r="F4" s="38"/>
      <c r="G4" s="38"/>
    </row>
    <row r="6" spans="2:8">
      <c r="B6" t="s">
        <v>3</v>
      </c>
      <c r="C6" s="14" t="s">
        <v>20</v>
      </c>
      <c r="E6" s="2"/>
    </row>
    <row r="7" spans="2:8">
      <c r="B7" t="s">
        <v>4</v>
      </c>
      <c r="C7" t="s">
        <v>21</v>
      </c>
    </row>
    <row r="8" spans="2:8">
      <c r="B8" t="s">
        <v>5</v>
      </c>
      <c r="C8" t="s">
        <v>22</v>
      </c>
    </row>
    <row r="9" spans="2:8">
      <c r="B9" t="s">
        <v>6</v>
      </c>
    </row>
    <row r="11" spans="2:8">
      <c r="B11" t="s">
        <v>8</v>
      </c>
      <c r="C11" t="s">
        <v>106</v>
      </c>
      <c r="E11" s="1"/>
    </row>
    <row r="13" spans="2:8">
      <c r="B13" s="3" t="s">
        <v>7</v>
      </c>
      <c r="C13" s="11" t="s">
        <v>10</v>
      </c>
      <c r="D13" s="11" t="s">
        <v>12</v>
      </c>
      <c r="E13" s="3" t="s">
        <v>23</v>
      </c>
      <c r="F13" s="7" t="s">
        <v>43</v>
      </c>
      <c r="G13" s="7" t="s">
        <v>9</v>
      </c>
    </row>
    <row r="14" spans="2:8">
      <c r="B14" s="18" t="str">
        <f>Data!E1</f>
        <v>The Tipping Point</v>
      </c>
      <c r="C14" s="19" t="str">
        <f>Data!R1</f>
        <v>ISBN 9780759574731</v>
      </c>
      <c r="D14" s="10">
        <f>Data!S1/100</f>
        <v>9.99</v>
      </c>
      <c r="E14" s="10">
        <f>D14*0.7</f>
        <v>6.9929999999999994</v>
      </c>
      <c r="F14" s="5" t="str">
        <f>Data!J1</f>
        <v>USD</v>
      </c>
      <c r="G14" s="4">
        <f>E14</f>
        <v>6.9929999999999994</v>
      </c>
      <c r="H14" s="4"/>
    </row>
    <row r="15" spans="2:8">
      <c r="B15" s="18" t="str">
        <f>Data!E2</f>
        <v>Trust Me, I'm Dr. Ozzy</v>
      </c>
      <c r="C15" s="19" t="str">
        <f>Data!R2</f>
        <v>ISBN 9781455503346</v>
      </c>
      <c r="D15" s="10">
        <f>Data!S2/100</f>
        <v>12.99</v>
      </c>
      <c r="E15" s="10">
        <f t="shared" ref="E15:E17" si="0">D15*0.7</f>
        <v>9.093</v>
      </c>
      <c r="F15" s="5" t="str">
        <f>Data!J2</f>
        <v>USD</v>
      </c>
      <c r="G15" s="4">
        <f t="shared" ref="G15:G17" si="1">E15</f>
        <v>9.093</v>
      </c>
      <c r="H15" s="4"/>
    </row>
    <row r="16" spans="2:8">
      <c r="B16" s="18" t="str">
        <f>Data!E3</f>
        <v>Sail</v>
      </c>
      <c r="C16" s="19" t="str">
        <f>Data!R3</f>
        <v>ISBN 9780316032506</v>
      </c>
      <c r="D16" s="10">
        <f>Data!S3/100</f>
        <v>9.99</v>
      </c>
      <c r="E16" s="10">
        <f t="shared" si="0"/>
        <v>6.9929999999999994</v>
      </c>
      <c r="F16" s="5" t="str">
        <f>Data!J3</f>
        <v>USD</v>
      </c>
      <c r="G16" s="4">
        <f t="shared" si="1"/>
        <v>6.9929999999999994</v>
      </c>
      <c r="H16" s="4"/>
    </row>
    <row r="17" spans="2:8">
      <c r="B17" s="18" t="str">
        <f>Data!E4</f>
        <v>The Best of Me</v>
      </c>
      <c r="C17" s="19" t="str">
        <f>Data!R4</f>
        <v>ISBN 9781455502547</v>
      </c>
      <c r="D17" s="10">
        <f>Data!S4/100</f>
        <v>12.99</v>
      </c>
      <c r="E17" s="10">
        <f t="shared" si="0"/>
        <v>9.093</v>
      </c>
      <c r="F17" s="5" t="str">
        <f>Data!J4</f>
        <v>USD</v>
      </c>
      <c r="G17" s="4">
        <f t="shared" si="1"/>
        <v>9.093</v>
      </c>
      <c r="H17" s="4"/>
    </row>
    <row r="18" spans="2:8">
      <c r="B18" s="18"/>
      <c r="C18" s="19"/>
      <c r="D18" s="10"/>
      <c r="E18" s="10"/>
      <c r="F18" s="5"/>
      <c r="G18" s="4"/>
      <c r="H18" s="4"/>
    </row>
    <row r="19" spans="2:8">
      <c r="B19" s="18"/>
      <c r="C19" s="19"/>
      <c r="D19" s="10"/>
      <c r="E19" s="10"/>
      <c r="F19" s="5"/>
      <c r="G19" s="4"/>
    </row>
    <row r="20" spans="2:8" ht="14.25" customHeight="1">
      <c r="B20" s="3" t="s">
        <v>16</v>
      </c>
      <c r="C20" s="20"/>
      <c r="D20" s="6"/>
      <c r="E20" s="6"/>
      <c r="F20" s="7"/>
      <c r="G20" s="6">
        <f>SUBTOTAL(109,G14:G19)</f>
        <v>32.171999999999997</v>
      </c>
    </row>
    <row r="21" spans="2:8">
      <c r="B21" s="3"/>
      <c r="C21" s="3"/>
      <c r="D21" s="3"/>
      <c r="E21" s="9"/>
      <c r="F21" s="7"/>
      <c r="G21" s="6"/>
    </row>
    <row r="22" spans="2:8">
      <c r="B22" s="3" t="s">
        <v>13</v>
      </c>
      <c r="C22" s="3"/>
      <c r="D22" s="3"/>
      <c r="E22" s="9"/>
      <c r="F22" s="7"/>
      <c r="G22" s="6"/>
    </row>
    <row r="23" spans="2:8">
      <c r="B23" s="3"/>
      <c r="C23" s="3"/>
      <c r="D23" s="3"/>
      <c r="E23" s="9"/>
      <c r="F23" s="7"/>
      <c r="G23" s="6"/>
    </row>
    <row r="24" spans="2:8">
      <c r="B24" s="3" t="s">
        <v>7</v>
      </c>
      <c r="C24" s="11" t="s">
        <v>10</v>
      </c>
      <c r="D24" s="11" t="s">
        <v>15</v>
      </c>
      <c r="E24" s="3" t="s">
        <v>11</v>
      </c>
      <c r="F24" s="7" t="s">
        <v>14</v>
      </c>
      <c r="G24" s="7" t="s">
        <v>9</v>
      </c>
    </row>
    <row r="25" spans="2:8">
      <c r="B25" s="3"/>
      <c r="C25" s="8"/>
      <c r="D25" s="10">
        <v>1</v>
      </c>
      <c r="E25" s="10">
        <f>D25*0.5</f>
        <v>0.5</v>
      </c>
      <c r="F25" s="5"/>
      <c r="G25" s="4">
        <f>E25*F25</f>
        <v>0</v>
      </c>
    </row>
    <row r="26" spans="2:8">
      <c r="B26" s="3" t="s">
        <v>16</v>
      </c>
      <c r="E26" s="4"/>
      <c r="G26" s="4"/>
    </row>
    <row r="27" spans="2:8">
      <c r="B27" s="3"/>
      <c r="C27" s="3"/>
      <c r="D27" s="3"/>
      <c r="E27" s="6"/>
      <c r="F27" s="7">
        <f>SUBTOTAL(109,F25:F26)</f>
        <v>0</v>
      </c>
      <c r="G27" s="6">
        <f>SUM(G25:G26)</f>
        <v>0</v>
      </c>
    </row>
    <row r="28" spans="2:8">
      <c r="B28" s="3"/>
      <c r="C28" s="3"/>
      <c r="D28" s="3"/>
      <c r="E28" s="9"/>
      <c r="F28" s="7"/>
      <c r="G28" s="6"/>
    </row>
    <row r="29" spans="2:8">
      <c r="B29" s="3" t="s">
        <v>41</v>
      </c>
      <c r="C29" s="3"/>
      <c r="D29" s="3"/>
      <c r="E29" s="9"/>
      <c r="F29" s="7"/>
      <c r="G29" s="6">
        <f>G20+G37+G50</f>
        <v>34.281999999999996</v>
      </c>
    </row>
    <row r="30" spans="2:8">
      <c r="B30" s="3"/>
      <c r="C30" s="3"/>
      <c r="D30" s="3"/>
      <c r="E30" s="9"/>
      <c r="F30" s="7"/>
      <c r="G30" s="6"/>
    </row>
    <row r="31" spans="2:8">
      <c r="B31" s="12" t="s">
        <v>28</v>
      </c>
      <c r="C31" s="12"/>
    </row>
    <row r="32" spans="2:8">
      <c r="C32" s="12"/>
    </row>
    <row r="33" spans="2:7">
      <c r="B33" t="s">
        <v>24</v>
      </c>
      <c r="C33" t="s">
        <v>25</v>
      </c>
      <c r="D33" t="s">
        <v>26</v>
      </c>
      <c r="E33" t="s">
        <v>30</v>
      </c>
      <c r="F33" t="s">
        <v>27</v>
      </c>
      <c r="G33" t="s">
        <v>29</v>
      </c>
    </row>
    <row r="34" spans="2:7">
      <c r="B34" t="s">
        <v>128</v>
      </c>
      <c r="C34" s="15">
        <f>Data!I4</f>
        <v>13.9</v>
      </c>
      <c r="D34" s="15">
        <f>12.99</f>
        <v>12.99</v>
      </c>
      <c r="E34" s="15">
        <v>0</v>
      </c>
      <c r="F34" s="15">
        <f>Table4114196[[#This Row],[Gross Exempt Sales]]</f>
        <v>12.99</v>
      </c>
      <c r="G34" s="4">
        <f>Table4114196[[#This Row],[Gross Sales]]-Table4114196[[#This Row],[Gross Exempt Sales]]</f>
        <v>0.91000000000000014</v>
      </c>
    </row>
    <row r="35" spans="2:7">
      <c r="B35" t="s">
        <v>105</v>
      </c>
      <c r="C35" s="15">
        <v>0</v>
      </c>
      <c r="D35" s="15">
        <v>0</v>
      </c>
      <c r="E35" s="15">
        <v>0</v>
      </c>
      <c r="F35" s="15">
        <v>0</v>
      </c>
      <c r="G35" s="4">
        <f>Table4114196[[#This Row],[Gross Sales]]-Table4114196[[#This Row],[Gross Exempt Sales]]</f>
        <v>0</v>
      </c>
    </row>
    <row r="36" spans="2:7">
      <c r="B36" t="s">
        <v>104</v>
      </c>
      <c r="C36" s="15">
        <v>0</v>
      </c>
      <c r="D36" s="15">
        <v>0</v>
      </c>
      <c r="E36" s="15">
        <v>0</v>
      </c>
      <c r="F36" s="15">
        <v>0</v>
      </c>
      <c r="G36" s="4">
        <f>Table4114196[[#This Row],[Gross Sales]]-Table4114196[[#This Row],[Gross Exempt Sales]]</f>
        <v>0</v>
      </c>
    </row>
    <row r="37" spans="2:7">
      <c r="C37" s="16">
        <f>SUBTOTAL(109,C34:C36)</f>
        <v>13.9</v>
      </c>
      <c r="D37" s="16">
        <f>SUM(D34:D36)</f>
        <v>12.99</v>
      </c>
      <c r="E37" s="16">
        <f>SUM(E34:E36)</f>
        <v>0</v>
      </c>
      <c r="F37" s="17">
        <f>SUM(F34:F36)</f>
        <v>12.99</v>
      </c>
      <c r="G37" s="17">
        <f>SUM(G34:G36)</f>
        <v>0.91000000000000014</v>
      </c>
    </row>
    <row r="38" spans="2:7">
      <c r="B38" s="32"/>
      <c r="C38" s="33"/>
      <c r="D38" s="34"/>
      <c r="E38" s="34"/>
      <c r="F38" s="34"/>
      <c r="G38" s="34" t="s">
        <v>97</v>
      </c>
    </row>
    <row r="39" spans="2:7">
      <c r="C39" s="13"/>
    </row>
    <row r="40" spans="2:7">
      <c r="B40" s="12" t="s">
        <v>34</v>
      </c>
      <c r="C40" s="12"/>
    </row>
    <row r="41" spans="2:7">
      <c r="C41" s="12"/>
    </row>
    <row r="42" spans="2:7">
      <c r="B42" t="s">
        <v>24</v>
      </c>
      <c r="C42" t="s">
        <v>25</v>
      </c>
      <c r="D42" t="s">
        <v>26</v>
      </c>
      <c r="E42" t="s">
        <v>38</v>
      </c>
      <c r="F42" t="s">
        <v>39</v>
      </c>
      <c r="G42" t="s">
        <v>40</v>
      </c>
    </row>
    <row r="43" spans="2:7">
      <c r="B43" t="s">
        <v>129</v>
      </c>
      <c r="C43" s="15">
        <f>Data!I3</f>
        <v>11.19</v>
      </c>
      <c r="D43" s="15">
        <f>Data!S3/100</f>
        <v>9.99</v>
      </c>
      <c r="E43" s="15">
        <v>0</v>
      </c>
      <c r="F43" s="15">
        <v>0</v>
      </c>
      <c r="G43" s="4">
        <v>1.2</v>
      </c>
    </row>
    <row r="44" spans="2:7">
      <c r="B44" t="s">
        <v>98</v>
      </c>
      <c r="C44" s="15">
        <v>0</v>
      </c>
      <c r="D44" s="15">
        <v>0</v>
      </c>
      <c r="E44" s="15">
        <v>0</v>
      </c>
      <c r="F44" s="15">
        <v>0</v>
      </c>
      <c r="G44" s="4">
        <f>Table4114196207[[#This Row],[Gross Sales]]-D43:D44</f>
        <v>0</v>
      </c>
    </row>
    <row r="45" spans="2:7">
      <c r="B45" t="s">
        <v>36</v>
      </c>
      <c r="C45" s="15">
        <v>0</v>
      </c>
      <c r="D45" s="15">
        <v>0</v>
      </c>
      <c r="E45" s="15">
        <v>0</v>
      </c>
      <c r="F45" s="15">
        <v>0</v>
      </c>
      <c r="G45" s="4">
        <f t="shared" ref="G45:G49" si="2">E45</f>
        <v>0</v>
      </c>
    </row>
    <row r="46" spans="2:7">
      <c r="B46" t="s">
        <v>99</v>
      </c>
      <c r="C46" s="15">
        <v>0</v>
      </c>
      <c r="D46" s="15">
        <v>0</v>
      </c>
      <c r="E46" s="15">
        <v>0</v>
      </c>
      <c r="F46" s="15">
        <v>0</v>
      </c>
      <c r="G46" s="4">
        <f t="shared" si="2"/>
        <v>0</v>
      </c>
    </row>
    <row r="47" spans="2:7">
      <c r="B47" t="s">
        <v>100</v>
      </c>
      <c r="C47" s="15">
        <v>0</v>
      </c>
      <c r="D47" s="15">
        <v>0</v>
      </c>
      <c r="E47" s="15">
        <v>0</v>
      </c>
      <c r="F47" s="15">
        <v>0</v>
      </c>
      <c r="G47" s="4">
        <f t="shared" si="2"/>
        <v>0</v>
      </c>
    </row>
    <row r="48" spans="2:7">
      <c r="B48" t="s">
        <v>37</v>
      </c>
      <c r="C48" s="15">
        <v>0</v>
      </c>
      <c r="D48" s="15">
        <v>0</v>
      </c>
      <c r="E48" s="15">
        <v>0</v>
      </c>
      <c r="F48" s="15">
        <v>0</v>
      </c>
      <c r="G48" s="4">
        <f t="shared" si="2"/>
        <v>0</v>
      </c>
    </row>
    <row r="49" spans="2:7">
      <c r="B49" t="s">
        <v>35</v>
      </c>
      <c r="C49" s="15">
        <v>0</v>
      </c>
      <c r="D49" s="15">
        <v>0</v>
      </c>
      <c r="E49" s="15">
        <v>0</v>
      </c>
      <c r="F49" s="15">
        <v>0</v>
      </c>
      <c r="G49" s="4">
        <f t="shared" si="2"/>
        <v>0</v>
      </c>
    </row>
    <row r="50" spans="2:7">
      <c r="C50" s="16">
        <f>SUM(C43:C49)</f>
        <v>11.19</v>
      </c>
      <c r="D50" s="16">
        <f>SUM(D43:D49)</f>
        <v>9.99</v>
      </c>
      <c r="E50" s="16">
        <f>SUM(E43:E49)</f>
        <v>0</v>
      </c>
      <c r="F50" s="16">
        <f>SUM(F43:F49)</f>
        <v>0</v>
      </c>
      <c r="G50" s="17">
        <f>SUM(G43:G49)</f>
        <v>1.2</v>
      </c>
    </row>
  </sheetData>
  <mergeCells count="3">
    <mergeCell ref="B1:G1"/>
    <mergeCell ref="B2:G3"/>
    <mergeCell ref="B4:G4"/>
  </mergeCells>
  <phoneticPr fontId="6" type="noConversion"/>
  <hyperlinks>
    <hyperlink ref="C6" r:id="rId1" display="http://www.dnaml.com"/>
  </hyperlinks>
  <pageMargins left="0.51181102362204722" right="0.11811023622047245" top="3.937007874015748E-2" bottom="3.937007874015748E-2" header="0.31496062992125984" footer="0.31496062992125984"/>
  <pageSetup paperSize="9" scale="60" orientation="portrait" r:id="rId2"/>
  <tableParts count="4"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A4"/>
  <sheetViews>
    <sheetView topLeftCell="F1" workbookViewId="0">
      <selection activeCell="O3" sqref="O3"/>
    </sheetView>
  </sheetViews>
  <sheetFormatPr defaultRowHeight="15"/>
  <cols>
    <col min="2" max="2" width="21.140625" customWidth="1"/>
    <col min="3" max="3" width="18.5703125" customWidth="1"/>
    <col min="4" max="4" width="20.7109375" customWidth="1"/>
    <col min="5" max="5" width="37.42578125" customWidth="1"/>
    <col min="6" max="6" width="20.5703125" customWidth="1"/>
    <col min="7" max="12" width="9.140625" customWidth="1"/>
    <col min="13" max="13" width="16.42578125" customWidth="1"/>
    <col min="14" max="14" width="11" style="24" customWidth="1"/>
    <col min="15" max="15" width="19.28515625" customWidth="1"/>
    <col min="16" max="16" width="12.7109375" customWidth="1"/>
    <col min="21" max="21" width="18.28515625" customWidth="1"/>
  </cols>
  <sheetData>
    <row r="1" spans="1:27" ht="45">
      <c r="A1" s="30">
        <v>17</v>
      </c>
      <c r="B1" s="21">
        <v>1000054689</v>
      </c>
      <c r="C1" s="31">
        <v>4</v>
      </c>
      <c r="D1" s="25">
        <v>1000055766</v>
      </c>
      <c r="E1" s="25" t="s">
        <v>107</v>
      </c>
      <c r="F1" s="26">
        <v>40855.517835648148</v>
      </c>
      <c r="G1" s="29" t="s">
        <v>108</v>
      </c>
      <c r="H1" s="25" t="s">
        <v>109</v>
      </c>
      <c r="I1" s="25">
        <v>9.99</v>
      </c>
      <c r="J1" s="27" t="s">
        <v>17</v>
      </c>
      <c r="K1" s="25"/>
      <c r="L1" s="27" t="s">
        <v>44</v>
      </c>
      <c r="M1" s="27"/>
      <c r="N1" s="27" t="s">
        <v>47</v>
      </c>
      <c r="O1" s="27">
        <v>0</v>
      </c>
      <c r="P1" s="24">
        <v>1000055766</v>
      </c>
      <c r="Q1" t="s">
        <v>107</v>
      </c>
      <c r="R1" t="s">
        <v>110</v>
      </c>
      <c r="S1">
        <v>999</v>
      </c>
      <c r="T1" t="s">
        <v>17</v>
      </c>
      <c r="U1" t="s">
        <v>31</v>
      </c>
      <c r="V1" t="s">
        <v>111</v>
      </c>
      <c r="W1">
        <v>94947</v>
      </c>
      <c r="X1">
        <v>1</v>
      </c>
      <c r="Y1">
        <v>0</v>
      </c>
      <c r="Z1">
        <v>0</v>
      </c>
      <c r="AA1" s="35"/>
    </row>
    <row r="2" spans="1:27" ht="45">
      <c r="A2" s="31">
        <v>16</v>
      </c>
      <c r="B2" s="25">
        <v>1000054697</v>
      </c>
      <c r="C2" s="30">
        <v>3</v>
      </c>
      <c r="D2" s="21">
        <v>1000056052</v>
      </c>
      <c r="E2" s="21" t="s">
        <v>112</v>
      </c>
      <c r="F2" s="22">
        <v>40866.014791666668</v>
      </c>
      <c r="G2" s="28" t="s">
        <v>113</v>
      </c>
      <c r="H2" s="21" t="s">
        <v>114</v>
      </c>
      <c r="I2" s="21">
        <v>12.99</v>
      </c>
      <c r="J2" s="23" t="s">
        <v>17</v>
      </c>
      <c r="K2" s="21"/>
      <c r="L2" s="23" t="s">
        <v>44</v>
      </c>
      <c r="M2" s="23"/>
      <c r="N2" s="23" t="s">
        <v>47</v>
      </c>
      <c r="O2" s="23">
        <v>0</v>
      </c>
      <c r="P2" s="24">
        <v>1000056052</v>
      </c>
      <c r="Q2" t="s">
        <v>112</v>
      </c>
      <c r="R2" t="s">
        <v>115</v>
      </c>
      <c r="S2">
        <v>1299</v>
      </c>
      <c r="T2" t="s">
        <v>17</v>
      </c>
      <c r="U2" t="s">
        <v>31</v>
      </c>
      <c r="V2" t="s">
        <v>116</v>
      </c>
      <c r="W2">
        <v>90605</v>
      </c>
      <c r="X2">
        <v>1</v>
      </c>
      <c r="Y2">
        <v>0</v>
      </c>
      <c r="Z2">
        <v>0</v>
      </c>
      <c r="AA2" s="35"/>
    </row>
    <row r="3" spans="1:27" ht="45">
      <c r="A3" s="30">
        <v>15</v>
      </c>
      <c r="B3" s="21">
        <v>1000054703</v>
      </c>
      <c r="C3" s="31">
        <v>2</v>
      </c>
      <c r="D3" s="25">
        <v>1000056375</v>
      </c>
      <c r="E3" s="25" t="s">
        <v>117</v>
      </c>
      <c r="F3" s="26">
        <v>40874.559178240743</v>
      </c>
      <c r="G3" s="29" t="s">
        <v>118</v>
      </c>
      <c r="H3" s="25" t="s">
        <v>119</v>
      </c>
      <c r="I3" s="25">
        <v>11.19</v>
      </c>
      <c r="J3" s="27" t="s">
        <v>17</v>
      </c>
      <c r="K3" s="25"/>
      <c r="L3" s="27" t="s">
        <v>101</v>
      </c>
      <c r="M3" s="27"/>
      <c r="N3" s="27" t="s">
        <v>47</v>
      </c>
      <c r="O3" s="27">
        <v>12</v>
      </c>
      <c r="P3" s="24">
        <v>1000056375</v>
      </c>
      <c r="Q3" t="s">
        <v>117</v>
      </c>
      <c r="R3" t="s">
        <v>120</v>
      </c>
      <c r="S3">
        <v>999</v>
      </c>
      <c r="T3" t="s">
        <v>17</v>
      </c>
      <c r="U3" t="s">
        <v>121</v>
      </c>
      <c r="V3" t="s">
        <v>122</v>
      </c>
      <c r="W3" t="s">
        <v>123</v>
      </c>
      <c r="X3">
        <v>1</v>
      </c>
      <c r="Y3">
        <v>12</v>
      </c>
      <c r="Z3">
        <v>120</v>
      </c>
      <c r="AA3" s="35"/>
    </row>
    <row r="4" spans="1:27" ht="45">
      <c r="A4" s="31">
        <v>14</v>
      </c>
      <c r="B4" s="25">
        <v>1000054716</v>
      </c>
      <c r="C4" s="30">
        <v>1</v>
      </c>
      <c r="D4" s="21">
        <v>1000056379</v>
      </c>
      <c r="E4" s="21" t="s">
        <v>102</v>
      </c>
      <c r="F4" s="22">
        <v>40874.86681712963</v>
      </c>
      <c r="G4" s="28" t="s">
        <v>124</v>
      </c>
      <c r="H4" s="21" t="s">
        <v>125</v>
      </c>
      <c r="I4" s="21">
        <v>13.9</v>
      </c>
      <c r="J4" s="23" t="s">
        <v>17</v>
      </c>
      <c r="K4" s="21"/>
      <c r="L4" s="23" t="s">
        <v>44</v>
      </c>
      <c r="M4" s="23"/>
      <c r="N4" s="23" t="s">
        <v>47</v>
      </c>
      <c r="O4" s="23">
        <v>7</v>
      </c>
      <c r="P4" s="24">
        <v>1000056380</v>
      </c>
      <c r="Q4" t="s">
        <v>102</v>
      </c>
      <c r="R4" t="s">
        <v>103</v>
      </c>
      <c r="S4">
        <v>1299</v>
      </c>
      <c r="T4" t="s">
        <v>17</v>
      </c>
      <c r="U4" t="s">
        <v>126</v>
      </c>
      <c r="V4" t="s">
        <v>127</v>
      </c>
      <c r="W4">
        <v>46365</v>
      </c>
      <c r="X4">
        <v>1</v>
      </c>
      <c r="Y4">
        <v>7</v>
      </c>
      <c r="Z4">
        <v>91</v>
      </c>
      <c r="AA4" s="35"/>
    </row>
  </sheetData>
  <sortState ref="A1:X18">
    <sortCondition ref="A1"/>
  </sortState>
  <hyperlinks>
    <hyperlink ref="G4" r:id="rId1" display="javascript:OpenOrderUserDetail(1000056380)"/>
    <hyperlink ref="G3" r:id="rId2" display="javascript:OpenOrderUserDetail(1000056375)"/>
    <hyperlink ref="G2" r:id="rId3" display="javascript:OpenOrderUserDetail(1000056052)"/>
    <hyperlink ref="G1" r:id="rId4" display="javascript:OpenOrderUserDetail(1000055766)"/>
  </hyperlinks>
  <pageMargins left="0.7" right="0.7" top="0.75" bottom="0.75" header="0.3" footer="0.3"/>
  <pageSetup paperSize="9" orientation="portrait" horizontalDpi="300" verticalDpi="300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9"/>
  <sheetViews>
    <sheetView workbookViewId="0">
      <selection activeCell="T19" activeCellId="1" sqref="M19 T19"/>
    </sheetView>
  </sheetViews>
  <sheetFormatPr defaultRowHeight="15"/>
  <cols>
    <col min="1" max="1" width="9.5703125" bestFit="1" customWidth="1"/>
    <col min="2" max="2" width="40" bestFit="1" customWidth="1"/>
    <col min="3" max="3" width="13.140625" bestFit="1" customWidth="1"/>
    <col min="11" max="11" width="11" bestFit="1" customWidth="1"/>
    <col min="12" max="12" width="14.140625" style="24" bestFit="1" customWidth="1"/>
    <col min="15" max="15" width="14" bestFit="1" customWidth="1"/>
    <col min="16" max="16" width="14.28515625" bestFit="1" customWidth="1"/>
  </cols>
  <sheetData>
    <row r="1" spans="1:23" ht="12.6" customHeight="1">
      <c r="A1" s="21">
        <v>1000046860</v>
      </c>
      <c r="B1" s="21" t="s">
        <v>49</v>
      </c>
      <c r="C1" s="22">
        <v>40450.02847222222</v>
      </c>
      <c r="D1" s="21">
        <v>9.99</v>
      </c>
      <c r="E1" s="23" t="s">
        <v>17</v>
      </c>
      <c r="F1" s="21"/>
      <c r="G1" s="23" t="s">
        <v>44</v>
      </c>
      <c r="H1" s="23"/>
      <c r="I1" s="23" t="s">
        <v>47</v>
      </c>
      <c r="J1" s="23">
        <v>9.75</v>
      </c>
      <c r="K1">
        <v>1000046860</v>
      </c>
      <c r="L1" s="24" t="s">
        <v>50</v>
      </c>
      <c r="M1">
        <v>999</v>
      </c>
      <c r="N1" t="s">
        <v>17</v>
      </c>
      <c r="O1" s="12" t="s">
        <v>31</v>
      </c>
      <c r="P1" t="s">
        <v>51</v>
      </c>
      <c r="Q1">
        <v>92868</v>
      </c>
      <c r="R1">
        <v>1</v>
      </c>
      <c r="S1">
        <v>9.75</v>
      </c>
      <c r="T1">
        <v>0</v>
      </c>
      <c r="V1">
        <f>A1-K1</f>
        <v>0</v>
      </c>
      <c r="W1">
        <f>(M1+T1)/100-D1</f>
        <v>0</v>
      </c>
    </row>
    <row r="2" spans="1:23" ht="12.6" customHeight="1">
      <c r="A2" s="25">
        <v>1000046839</v>
      </c>
      <c r="B2" s="25" t="s">
        <v>52</v>
      </c>
      <c r="C2" s="26">
        <v>40448.841157407405</v>
      </c>
      <c r="D2" s="25">
        <v>5.27</v>
      </c>
      <c r="E2" s="27" t="s">
        <v>17</v>
      </c>
      <c r="F2" s="25"/>
      <c r="G2" s="27" t="s">
        <v>44</v>
      </c>
      <c r="H2" s="27"/>
      <c r="I2" s="27" t="s">
        <v>47</v>
      </c>
      <c r="J2" s="27">
        <v>9.4459999999999997</v>
      </c>
      <c r="K2">
        <v>1000046839</v>
      </c>
      <c r="L2" s="24" t="s">
        <v>53</v>
      </c>
      <c r="M2">
        <v>499</v>
      </c>
      <c r="N2" t="s">
        <v>17</v>
      </c>
      <c r="O2" s="12" t="s">
        <v>54</v>
      </c>
      <c r="P2" t="s">
        <v>55</v>
      </c>
      <c r="Q2">
        <v>85122</v>
      </c>
      <c r="R2">
        <v>1</v>
      </c>
      <c r="S2">
        <v>9.4459999999999997</v>
      </c>
      <c r="T2">
        <v>28</v>
      </c>
      <c r="V2">
        <f t="shared" ref="V2:V16" si="0">A2-K2</f>
        <v>0</v>
      </c>
      <c r="W2">
        <f t="shared" ref="W2:W16" si="1">(M2+T2)/100-D2</f>
        <v>0</v>
      </c>
    </row>
    <row r="3" spans="1:23" ht="12.6" customHeight="1">
      <c r="A3" s="21">
        <v>1000046805</v>
      </c>
      <c r="B3" s="21" t="s">
        <v>56</v>
      </c>
      <c r="C3" s="22">
        <v>40446.997430555559</v>
      </c>
      <c r="D3" s="21">
        <v>8.99</v>
      </c>
      <c r="E3" s="23" t="s">
        <v>17</v>
      </c>
      <c r="F3" s="21"/>
      <c r="G3" s="23" t="s">
        <v>44</v>
      </c>
      <c r="H3" s="23"/>
      <c r="I3" s="23" t="s">
        <v>47</v>
      </c>
      <c r="J3" s="23">
        <v>7</v>
      </c>
      <c r="K3">
        <v>1000046805</v>
      </c>
      <c r="L3" s="24" t="s">
        <v>57</v>
      </c>
      <c r="M3">
        <v>899</v>
      </c>
      <c r="N3" t="s">
        <v>17</v>
      </c>
      <c r="O3" s="12" t="s">
        <v>58</v>
      </c>
      <c r="P3" t="s">
        <v>59</v>
      </c>
      <c r="Q3">
        <v>29303</v>
      </c>
      <c r="R3">
        <v>1</v>
      </c>
      <c r="S3">
        <v>7</v>
      </c>
      <c r="T3">
        <v>0</v>
      </c>
      <c r="V3">
        <f t="shared" si="0"/>
        <v>0</v>
      </c>
      <c r="W3">
        <f t="shared" si="1"/>
        <v>0</v>
      </c>
    </row>
    <row r="4" spans="1:23" ht="12.6" customHeight="1">
      <c r="A4" s="25">
        <v>1000046799</v>
      </c>
      <c r="B4" s="25" t="s">
        <v>60</v>
      </c>
      <c r="C4" s="26">
        <v>40446.485914351855</v>
      </c>
      <c r="D4" s="25">
        <v>10.61</v>
      </c>
      <c r="E4" s="27" t="s">
        <v>17</v>
      </c>
      <c r="F4" s="25"/>
      <c r="G4" s="27" t="s">
        <v>44</v>
      </c>
      <c r="H4" s="27"/>
      <c r="I4" s="27" t="s">
        <v>47</v>
      </c>
      <c r="J4" s="27">
        <v>6.25</v>
      </c>
      <c r="K4">
        <v>1000046799</v>
      </c>
      <c r="L4" s="24" t="s">
        <v>61</v>
      </c>
      <c r="M4">
        <v>999</v>
      </c>
      <c r="N4" t="s">
        <v>17</v>
      </c>
      <c r="O4" s="12" t="s">
        <v>33</v>
      </c>
      <c r="P4" t="s">
        <v>62</v>
      </c>
      <c r="Q4">
        <v>77095</v>
      </c>
      <c r="R4">
        <v>1</v>
      </c>
      <c r="S4">
        <v>6.25</v>
      </c>
      <c r="T4">
        <v>62</v>
      </c>
      <c r="V4">
        <f t="shared" si="0"/>
        <v>0</v>
      </c>
      <c r="W4">
        <f t="shared" si="1"/>
        <v>0</v>
      </c>
    </row>
    <row r="5" spans="1:23" ht="12.6" customHeight="1">
      <c r="A5" s="21">
        <v>1000046733</v>
      </c>
      <c r="B5" s="21" t="s">
        <v>63</v>
      </c>
      <c r="C5" s="22">
        <v>40444.80059027778</v>
      </c>
      <c r="D5" s="21">
        <v>13.9</v>
      </c>
      <c r="E5" s="23" t="s">
        <v>17</v>
      </c>
      <c r="F5" s="21"/>
      <c r="G5" s="23" t="s">
        <v>44</v>
      </c>
      <c r="H5" s="23"/>
      <c r="I5" s="23" t="s">
        <v>47</v>
      </c>
      <c r="J5" s="23">
        <v>7</v>
      </c>
      <c r="K5">
        <v>1000046733</v>
      </c>
      <c r="L5" s="24" t="s">
        <v>64</v>
      </c>
      <c r="M5">
        <v>1299</v>
      </c>
      <c r="N5" t="s">
        <v>17</v>
      </c>
      <c r="O5" s="12" t="s">
        <v>65</v>
      </c>
      <c r="P5" t="s">
        <v>66</v>
      </c>
      <c r="Q5">
        <v>8012</v>
      </c>
      <c r="R5">
        <v>1</v>
      </c>
      <c r="S5">
        <v>7</v>
      </c>
      <c r="T5">
        <v>91</v>
      </c>
      <c r="V5">
        <f t="shared" si="0"/>
        <v>0</v>
      </c>
      <c r="W5">
        <f t="shared" si="1"/>
        <v>0</v>
      </c>
    </row>
    <row r="6" spans="1:23" ht="12.6" customHeight="1">
      <c r="A6" s="25">
        <v>1000046662</v>
      </c>
      <c r="B6" s="25" t="s">
        <v>67</v>
      </c>
      <c r="C6" s="26">
        <v>40441.854907407411</v>
      </c>
      <c r="D6" s="25">
        <v>9.99</v>
      </c>
      <c r="E6" s="27" t="s">
        <v>17</v>
      </c>
      <c r="F6" s="25"/>
      <c r="G6" s="27" t="s">
        <v>44</v>
      </c>
      <c r="H6" s="27"/>
      <c r="I6" s="27" t="s">
        <v>47</v>
      </c>
      <c r="J6" s="27">
        <v>6</v>
      </c>
      <c r="K6">
        <v>1000046662</v>
      </c>
      <c r="L6" s="24" t="s">
        <v>68</v>
      </c>
      <c r="M6">
        <v>999</v>
      </c>
      <c r="N6" t="s">
        <v>17</v>
      </c>
      <c r="O6" s="12" t="s">
        <v>42</v>
      </c>
      <c r="P6" t="s">
        <v>69</v>
      </c>
      <c r="Q6">
        <v>19130</v>
      </c>
      <c r="R6">
        <v>1</v>
      </c>
      <c r="S6">
        <v>6</v>
      </c>
      <c r="T6">
        <v>0</v>
      </c>
      <c r="V6">
        <f t="shared" si="0"/>
        <v>0</v>
      </c>
      <c r="W6">
        <f t="shared" si="1"/>
        <v>0</v>
      </c>
    </row>
    <row r="7" spans="1:23" ht="12.6" customHeight="1">
      <c r="A7" s="21">
        <v>1000046548</v>
      </c>
      <c r="B7" s="21" t="s">
        <v>18</v>
      </c>
      <c r="C7" s="22">
        <v>40437.416076388887</v>
      </c>
      <c r="D7" s="21">
        <v>9.99</v>
      </c>
      <c r="E7" s="23" t="s">
        <v>17</v>
      </c>
      <c r="F7" s="21"/>
      <c r="G7" s="23" t="s">
        <v>44</v>
      </c>
      <c r="H7" s="23"/>
      <c r="I7" s="23" t="s">
        <v>47</v>
      </c>
      <c r="J7" s="23">
        <v>6</v>
      </c>
      <c r="K7">
        <v>1000046548</v>
      </c>
      <c r="L7" s="24" t="s">
        <v>19</v>
      </c>
      <c r="M7">
        <v>999</v>
      </c>
      <c r="N7" t="s">
        <v>17</v>
      </c>
      <c r="O7" s="12" t="s">
        <v>32</v>
      </c>
      <c r="P7" t="s">
        <v>70</v>
      </c>
      <c r="Q7">
        <v>33844</v>
      </c>
      <c r="R7">
        <v>1</v>
      </c>
      <c r="S7">
        <v>6</v>
      </c>
      <c r="T7">
        <v>0</v>
      </c>
      <c r="V7">
        <f t="shared" si="0"/>
        <v>0</v>
      </c>
      <c r="W7">
        <f t="shared" si="1"/>
        <v>0</v>
      </c>
    </row>
    <row r="8" spans="1:23" ht="12.6" customHeight="1">
      <c r="A8" s="25">
        <v>1000046428</v>
      </c>
      <c r="B8" s="25" t="s">
        <v>71</v>
      </c>
      <c r="C8" s="26">
        <v>40433.584502314814</v>
      </c>
      <c r="D8" s="25">
        <v>6.99</v>
      </c>
      <c r="E8" s="27" t="s">
        <v>17</v>
      </c>
      <c r="F8" s="25"/>
      <c r="G8" s="27" t="s">
        <v>44</v>
      </c>
      <c r="H8" s="27"/>
      <c r="I8" s="27" t="s">
        <v>47</v>
      </c>
      <c r="J8" s="27">
        <v>6</v>
      </c>
      <c r="K8">
        <v>1000046428</v>
      </c>
      <c r="L8" s="24" t="s">
        <v>72</v>
      </c>
      <c r="M8">
        <v>699</v>
      </c>
      <c r="N8" t="s">
        <v>17</v>
      </c>
      <c r="O8" s="12" t="s">
        <v>32</v>
      </c>
      <c r="P8" t="s">
        <v>73</v>
      </c>
      <c r="Q8">
        <v>33185</v>
      </c>
      <c r="R8">
        <v>1</v>
      </c>
      <c r="S8">
        <v>6</v>
      </c>
      <c r="T8">
        <v>0</v>
      </c>
      <c r="V8">
        <f t="shared" si="0"/>
        <v>0</v>
      </c>
      <c r="W8">
        <f t="shared" si="1"/>
        <v>0</v>
      </c>
    </row>
    <row r="9" spans="1:23" ht="12.6" customHeight="1">
      <c r="A9" s="21">
        <v>1000046339</v>
      </c>
      <c r="B9" s="21" t="s">
        <v>18</v>
      </c>
      <c r="C9" s="22">
        <v>40430.451423611114</v>
      </c>
      <c r="D9" s="21">
        <v>9.99</v>
      </c>
      <c r="E9" s="23" t="s">
        <v>17</v>
      </c>
      <c r="F9" s="21"/>
      <c r="G9" s="23" t="s">
        <v>44</v>
      </c>
      <c r="H9" s="23"/>
      <c r="I9" s="23" t="s">
        <v>47</v>
      </c>
      <c r="J9" s="23">
        <v>0</v>
      </c>
      <c r="K9">
        <v>1000046339</v>
      </c>
      <c r="L9" s="24" t="s">
        <v>19</v>
      </c>
      <c r="M9">
        <v>999</v>
      </c>
      <c r="N9" t="s">
        <v>17</v>
      </c>
      <c r="O9" s="12" t="s">
        <v>74</v>
      </c>
      <c r="P9" t="s">
        <v>75</v>
      </c>
      <c r="Q9">
        <v>97146</v>
      </c>
      <c r="R9">
        <v>1</v>
      </c>
      <c r="S9">
        <v>0</v>
      </c>
      <c r="T9">
        <v>0</v>
      </c>
      <c r="V9">
        <f t="shared" si="0"/>
        <v>0</v>
      </c>
      <c r="W9">
        <f t="shared" si="1"/>
        <v>0</v>
      </c>
    </row>
    <row r="10" spans="1:23" ht="12.6" customHeight="1">
      <c r="A10" s="25">
        <v>1000046243</v>
      </c>
      <c r="B10" s="25" t="s">
        <v>76</v>
      </c>
      <c r="C10" s="26">
        <v>40427.404895833337</v>
      </c>
      <c r="D10" s="25">
        <v>9.99</v>
      </c>
      <c r="E10" s="27" t="s">
        <v>17</v>
      </c>
      <c r="F10" s="25"/>
      <c r="G10" s="27" t="s">
        <v>44</v>
      </c>
      <c r="H10" s="27"/>
      <c r="I10" s="27" t="s">
        <v>47</v>
      </c>
      <c r="J10" s="27">
        <v>6</v>
      </c>
      <c r="K10">
        <v>1000046243</v>
      </c>
      <c r="L10" s="24" t="s">
        <v>77</v>
      </c>
      <c r="M10">
        <v>999</v>
      </c>
      <c r="N10" t="s">
        <v>17</v>
      </c>
      <c r="O10" s="12" t="s">
        <v>78</v>
      </c>
      <c r="P10" t="s">
        <v>79</v>
      </c>
      <c r="Q10">
        <v>48025</v>
      </c>
      <c r="R10">
        <v>1</v>
      </c>
      <c r="S10">
        <v>6</v>
      </c>
      <c r="T10">
        <v>0</v>
      </c>
      <c r="V10">
        <f t="shared" si="0"/>
        <v>0</v>
      </c>
      <c r="W10">
        <f t="shared" si="1"/>
        <v>0</v>
      </c>
    </row>
    <row r="11" spans="1:23" ht="12.6" customHeight="1">
      <c r="A11" s="21">
        <v>1000046177</v>
      </c>
      <c r="B11" s="21" t="s">
        <v>80</v>
      </c>
      <c r="C11" s="22">
        <v>40424.752395833333</v>
      </c>
      <c r="D11" s="21">
        <v>7.41</v>
      </c>
      <c r="E11" s="23" t="s">
        <v>17</v>
      </c>
      <c r="F11" s="21"/>
      <c r="G11" s="23" t="s">
        <v>44</v>
      </c>
      <c r="H11" s="23"/>
      <c r="I11" s="23" t="s">
        <v>47</v>
      </c>
      <c r="J11" s="23">
        <v>6</v>
      </c>
      <c r="K11">
        <v>1000046177</v>
      </c>
      <c r="L11" s="24" t="s">
        <v>81</v>
      </c>
      <c r="M11">
        <v>699</v>
      </c>
      <c r="N11" t="s">
        <v>17</v>
      </c>
      <c r="O11" s="12" t="s">
        <v>82</v>
      </c>
      <c r="P11" t="s">
        <v>83</v>
      </c>
      <c r="Q11">
        <v>40215</v>
      </c>
      <c r="R11">
        <v>1</v>
      </c>
      <c r="S11">
        <v>6</v>
      </c>
      <c r="T11">
        <v>42</v>
      </c>
      <c r="V11">
        <f t="shared" si="0"/>
        <v>0</v>
      </c>
      <c r="W11">
        <f t="shared" si="1"/>
        <v>0</v>
      </c>
    </row>
    <row r="12" spans="1:23" ht="12.6" customHeight="1">
      <c r="A12" s="25">
        <v>1000046173</v>
      </c>
      <c r="B12" s="25" t="s">
        <v>84</v>
      </c>
      <c r="C12" s="26">
        <v>40424.52144675926</v>
      </c>
      <c r="D12" s="25">
        <v>9.99</v>
      </c>
      <c r="E12" s="27" t="s">
        <v>17</v>
      </c>
      <c r="F12" s="25"/>
      <c r="G12" s="27" t="s">
        <v>44</v>
      </c>
      <c r="H12" s="27"/>
      <c r="I12" s="27" t="s">
        <v>47</v>
      </c>
      <c r="J12" s="27">
        <v>8.875</v>
      </c>
      <c r="K12">
        <v>1000046173</v>
      </c>
      <c r="L12" s="24" t="s">
        <v>85</v>
      </c>
      <c r="M12">
        <v>999</v>
      </c>
      <c r="N12" t="s">
        <v>17</v>
      </c>
      <c r="O12" t="s">
        <v>48</v>
      </c>
      <c r="P12" t="s">
        <v>48</v>
      </c>
      <c r="Q12">
        <v>10014</v>
      </c>
      <c r="R12">
        <v>1</v>
      </c>
      <c r="S12">
        <v>8.875</v>
      </c>
      <c r="T12">
        <v>0</v>
      </c>
      <c r="V12">
        <f t="shared" si="0"/>
        <v>0</v>
      </c>
      <c r="W12">
        <f t="shared" si="1"/>
        <v>0</v>
      </c>
    </row>
    <row r="13" spans="1:23" ht="12.6" customHeight="1">
      <c r="A13" s="21">
        <v>1000046147</v>
      </c>
      <c r="B13" s="21" t="s">
        <v>45</v>
      </c>
      <c r="C13" s="22">
        <v>40423.863807870373</v>
      </c>
      <c r="D13" s="21">
        <v>2.99</v>
      </c>
      <c r="E13" s="23" t="s">
        <v>17</v>
      </c>
      <c r="F13" s="21"/>
      <c r="G13" s="23" t="s">
        <v>44</v>
      </c>
      <c r="H13" s="23"/>
      <c r="I13" s="23" t="s">
        <v>47</v>
      </c>
      <c r="J13" s="23">
        <v>7</v>
      </c>
      <c r="K13">
        <v>1000046147</v>
      </c>
      <c r="L13" s="24" t="s">
        <v>46</v>
      </c>
      <c r="M13">
        <v>299</v>
      </c>
      <c r="N13" t="s">
        <v>17</v>
      </c>
      <c r="O13" s="12" t="s">
        <v>58</v>
      </c>
      <c r="P13" t="s">
        <v>86</v>
      </c>
      <c r="Q13">
        <v>29644</v>
      </c>
      <c r="R13">
        <v>1</v>
      </c>
      <c r="S13">
        <v>7</v>
      </c>
      <c r="T13">
        <v>0</v>
      </c>
      <c r="V13">
        <f t="shared" si="0"/>
        <v>0</v>
      </c>
      <c r="W13">
        <f t="shared" si="1"/>
        <v>0</v>
      </c>
    </row>
    <row r="14" spans="1:23" ht="12.6" customHeight="1">
      <c r="A14" s="25">
        <v>1000046104</v>
      </c>
      <c r="B14" s="25" t="s">
        <v>87</v>
      </c>
      <c r="C14" s="26">
        <v>40423.175092592595</v>
      </c>
      <c r="D14" s="25">
        <v>9.99</v>
      </c>
      <c r="E14" s="27" t="s">
        <v>17</v>
      </c>
      <c r="F14" s="25"/>
      <c r="G14" s="27" t="s">
        <v>88</v>
      </c>
      <c r="H14" s="27"/>
      <c r="I14" s="27"/>
      <c r="J14" s="27">
        <v>0</v>
      </c>
      <c r="K14">
        <v>1000046104</v>
      </c>
      <c r="L14" s="24" t="s">
        <v>89</v>
      </c>
      <c r="M14">
        <v>999</v>
      </c>
      <c r="N14" t="s">
        <v>17</v>
      </c>
      <c r="O14" s="12" t="s">
        <v>33</v>
      </c>
      <c r="P14" t="s">
        <v>90</v>
      </c>
      <c r="Q14">
        <v>77619</v>
      </c>
      <c r="R14">
        <v>1</v>
      </c>
      <c r="S14">
        <v>0</v>
      </c>
      <c r="T14">
        <v>0</v>
      </c>
      <c r="V14">
        <f t="shared" si="0"/>
        <v>0</v>
      </c>
      <c r="W14">
        <f t="shared" si="1"/>
        <v>0</v>
      </c>
    </row>
    <row r="15" spans="1:23" ht="12.6" customHeight="1">
      <c r="A15" s="21">
        <v>1000046103</v>
      </c>
      <c r="B15" s="21" t="s">
        <v>91</v>
      </c>
      <c r="C15" s="22">
        <v>40423.167199074072</v>
      </c>
      <c r="D15" s="21">
        <v>10.61</v>
      </c>
      <c r="E15" s="23" t="s">
        <v>17</v>
      </c>
      <c r="F15" s="21"/>
      <c r="G15" s="23" t="s">
        <v>44</v>
      </c>
      <c r="H15" s="23"/>
      <c r="I15" s="23" t="s">
        <v>47</v>
      </c>
      <c r="J15" s="23">
        <v>8.25</v>
      </c>
      <c r="K15">
        <v>1000046103</v>
      </c>
      <c r="L15" s="24" t="s">
        <v>92</v>
      </c>
      <c r="M15">
        <v>999</v>
      </c>
      <c r="N15" t="s">
        <v>17</v>
      </c>
      <c r="O15" s="12" t="s">
        <v>33</v>
      </c>
      <c r="P15" t="s">
        <v>90</v>
      </c>
      <c r="Q15">
        <v>77619</v>
      </c>
      <c r="R15">
        <v>1</v>
      </c>
      <c r="S15">
        <v>8.25</v>
      </c>
      <c r="T15">
        <v>62</v>
      </c>
      <c r="V15">
        <f t="shared" si="0"/>
        <v>0</v>
      </c>
      <c r="W15">
        <f t="shared" si="1"/>
        <v>0</v>
      </c>
    </row>
    <row r="16" spans="1:23" ht="12.6" customHeight="1">
      <c r="A16" s="25">
        <v>1000046090</v>
      </c>
      <c r="B16" s="25" t="s">
        <v>93</v>
      </c>
      <c r="C16" s="26">
        <v>40423.014270833337</v>
      </c>
      <c r="D16" s="25">
        <v>13.77</v>
      </c>
      <c r="E16" s="27" t="s">
        <v>17</v>
      </c>
      <c r="F16" s="25"/>
      <c r="G16" s="27" t="s">
        <v>44</v>
      </c>
      <c r="H16" s="27"/>
      <c r="I16" s="27" t="s">
        <v>47</v>
      </c>
      <c r="J16" s="27">
        <v>6</v>
      </c>
      <c r="K16">
        <v>1000046090</v>
      </c>
      <c r="L16" s="24" t="s">
        <v>94</v>
      </c>
      <c r="M16">
        <v>1299</v>
      </c>
      <c r="N16" t="s">
        <v>17</v>
      </c>
      <c r="O16" t="s">
        <v>95</v>
      </c>
      <c r="P16" t="s">
        <v>96</v>
      </c>
      <c r="Q16">
        <v>6811</v>
      </c>
      <c r="R16">
        <v>1</v>
      </c>
      <c r="S16">
        <v>6</v>
      </c>
      <c r="T16">
        <v>78</v>
      </c>
      <c r="V16">
        <f t="shared" si="0"/>
        <v>0</v>
      </c>
      <c r="W16">
        <f t="shared" si="1"/>
        <v>0</v>
      </c>
    </row>
    <row r="18" spans="13:20">
      <c r="M18">
        <f>SUM(M1:M16)/100</f>
        <v>146.84</v>
      </c>
      <c r="T18">
        <f>SUM(T1:T16)</f>
        <v>363</v>
      </c>
    </row>
    <row r="19" spans="13:20">
      <c r="M19">
        <f>M18*0.7</f>
        <v>102.788</v>
      </c>
      <c r="T19">
        <f>T18/100</f>
        <v>3.63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Data</vt:lpstr>
      <vt:lpstr>Sheet2</vt:lpstr>
      <vt:lpstr>Sheet1!Print_Area</vt:lpstr>
    </vt:vector>
  </TitlesOfParts>
  <Company>..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..</dc:creator>
  <cp:lastModifiedBy>Scott Bargabus</cp:lastModifiedBy>
  <cp:lastPrinted>2010-09-09T04:52:31Z</cp:lastPrinted>
  <dcterms:created xsi:type="dcterms:W3CDTF">2008-06-16T23:46:06Z</dcterms:created>
  <dcterms:modified xsi:type="dcterms:W3CDTF">2011-12-13T18:03:16Z</dcterms:modified>
</cp:coreProperties>
</file>