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10" yWindow="360" windowWidth="9510" windowHeight="10620" tabRatio="235" activeTab="1"/>
  </bookViews>
  <sheets>
    <sheet name="Sheet1" sheetId="1" r:id="rId1"/>
    <sheet name="Data" sheetId="6" r:id="rId2"/>
    <sheet name="Sheet2" sheetId="7" state="hidden" r:id="rId3"/>
  </sheets>
  <definedNames>
    <definedName name="_xlnm._FilterDatabase" localSheetId="0" hidden="1">Sheet1!#REF!</definedName>
    <definedName name="_xlnm.Print_Area" localSheetId="0">Sheet1!$B$1:$G$60</definedName>
  </definedNames>
  <calcPr calcId="124519"/>
</workbook>
</file>

<file path=xl/calcChain.xml><?xml version="1.0" encoding="utf-8"?>
<calcChain xmlns="http://schemas.openxmlformats.org/spreadsheetml/2006/main">
  <c r="C53" i="1"/>
  <c r="F53"/>
  <c r="G52"/>
  <c r="F52"/>
  <c r="D53"/>
  <c r="E48"/>
  <c r="E49"/>
  <c r="E52" s="1"/>
  <c r="E50"/>
  <c r="E51"/>
  <c r="E53"/>
  <c r="B27"/>
  <c r="C27"/>
  <c r="D27"/>
  <c r="E27"/>
  <c r="F27"/>
  <c r="G27"/>
  <c r="B28"/>
  <c r="C28"/>
  <c r="D28"/>
  <c r="E28"/>
  <c r="F28"/>
  <c r="G28"/>
  <c r="B29"/>
  <c r="C29"/>
  <c r="D29"/>
  <c r="E29"/>
  <c r="F29"/>
  <c r="G29"/>
  <c r="B30"/>
  <c r="C30"/>
  <c r="D30"/>
  <c r="E30"/>
  <c r="F30"/>
  <c r="G30"/>
  <c r="B31"/>
  <c r="C31"/>
  <c r="D31"/>
  <c r="E31"/>
  <c r="F31"/>
  <c r="G31"/>
  <c r="B32"/>
  <c r="C32"/>
  <c r="D32"/>
  <c r="E32"/>
  <c r="F32"/>
  <c r="G32"/>
  <c r="B15"/>
  <c r="C15"/>
  <c r="D15"/>
  <c r="E15"/>
  <c r="F15"/>
  <c r="G15"/>
  <c r="B16"/>
  <c r="C16"/>
  <c r="D16"/>
  <c r="E16"/>
  <c r="F16"/>
  <c r="G16"/>
  <c r="B17"/>
  <c r="C17"/>
  <c r="D17"/>
  <c r="E17"/>
  <c r="F17"/>
  <c r="G17"/>
  <c r="B18"/>
  <c r="C18"/>
  <c r="D18"/>
  <c r="E18"/>
  <c r="F18"/>
  <c r="G18"/>
  <c r="B19"/>
  <c r="C19"/>
  <c r="D19"/>
  <c r="E19"/>
  <c r="F19"/>
  <c r="G19"/>
  <c r="B20"/>
  <c r="C20"/>
  <c r="D20"/>
  <c r="E20"/>
  <c r="F20"/>
  <c r="G20"/>
  <c r="B21"/>
  <c r="C21"/>
  <c r="D21"/>
  <c r="E21"/>
  <c r="F21"/>
  <c r="G21"/>
  <c r="B22"/>
  <c r="C22"/>
  <c r="D22"/>
  <c r="E22"/>
  <c r="F22"/>
  <c r="G22"/>
  <c r="B23"/>
  <c r="C23"/>
  <c r="D23"/>
  <c r="E23"/>
  <c r="F23"/>
  <c r="G23"/>
  <c r="B24"/>
  <c r="C24"/>
  <c r="D24"/>
  <c r="E24"/>
  <c r="F24"/>
  <c r="G24"/>
  <c r="B25"/>
  <c r="C25"/>
  <c r="D25"/>
  <c r="E25"/>
  <c r="F25"/>
  <c r="G25"/>
  <c r="B26"/>
  <c r="C26"/>
  <c r="D26"/>
  <c r="E26"/>
  <c r="F26"/>
  <c r="G26"/>
  <c r="D14"/>
  <c r="C14"/>
  <c r="B14"/>
  <c r="F50"/>
  <c r="F49"/>
  <c r="Q21" i="6"/>
  <c r="F14" i="1"/>
  <c r="F34"/>
  <c r="E14"/>
  <c r="G14" s="1"/>
  <c r="G51" l="1"/>
  <c r="G58"/>
  <c r="G48"/>
  <c r="G53" s="1"/>
  <c r="G50"/>
  <c r="F51"/>
  <c r="G49"/>
  <c r="D34"/>
  <c r="E34" s="1"/>
  <c r="G34"/>
  <c r="F48"/>
  <c r="G59" l="1"/>
  <c r="C60"/>
  <c r="T19" i="7"/>
  <c r="T18"/>
  <c r="M18"/>
  <c r="M19" s="1"/>
  <c r="W16"/>
  <c r="V16"/>
  <c r="W15"/>
  <c r="V15"/>
  <c r="W14"/>
  <c r="V14"/>
  <c r="W13"/>
  <c r="V13"/>
  <c r="W12"/>
  <c r="V12"/>
  <c r="W11"/>
  <c r="V11"/>
  <c r="W10"/>
  <c r="V10"/>
  <c r="W9"/>
  <c r="V9"/>
  <c r="W8"/>
  <c r="V8"/>
  <c r="W7"/>
  <c r="V7"/>
  <c r="W6"/>
  <c r="V6"/>
  <c r="W5"/>
  <c r="V5"/>
  <c r="W4"/>
  <c r="V4"/>
  <c r="W3"/>
  <c r="V3"/>
  <c r="W2"/>
  <c r="V2"/>
  <c r="W1"/>
  <c r="V1"/>
  <c r="F60" i="1"/>
  <c r="D60"/>
  <c r="E39"/>
  <c r="G39" s="1"/>
  <c r="G41" s="1"/>
  <c r="F41"/>
  <c r="E60" l="1"/>
  <c r="G60"/>
  <c r="G43" l="1"/>
</calcChain>
</file>

<file path=xl/sharedStrings.xml><?xml version="1.0" encoding="utf-8"?>
<sst xmlns="http://schemas.openxmlformats.org/spreadsheetml/2006/main" count="366" uniqueCount="199">
  <si>
    <t>Hachette eBook Sales Summary</t>
  </si>
  <si>
    <t>DNAML Pty Ltd</t>
  </si>
  <si>
    <t>A.B.N. 65 095 281 173</t>
  </si>
  <si>
    <t>Suite 4 Level 4</t>
  </si>
  <si>
    <t>189 Kent St</t>
  </si>
  <si>
    <t>Sydney NSW 2000</t>
  </si>
  <si>
    <t>Australia</t>
  </si>
  <si>
    <t>eBook Title</t>
  </si>
  <si>
    <t>Date Range:</t>
  </si>
  <si>
    <t>Owed to Hachette (USD)</t>
  </si>
  <si>
    <t>ISBN</t>
  </si>
  <si>
    <t>Net Price (50%)</t>
  </si>
  <si>
    <t>SRP (USD)</t>
  </si>
  <si>
    <t>Activation Keys Issued</t>
  </si>
  <si>
    <t>Keys Issued</t>
  </si>
  <si>
    <t>Price (USD)</t>
  </si>
  <si>
    <t>Net Total</t>
  </si>
  <si>
    <t>USD</t>
  </si>
  <si>
    <t>Breaking Dawn</t>
  </si>
  <si>
    <t>ISBN 9780316032834</t>
  </si>
  <si>
    <t xml:space="preserve">                http://www.dnaml.com</t>
  </si>
  <si>
    <t xml:space="preserve">                 Phone: +61 2 8248 5111</t>
  </si>
  <si>
    <t xml:space="preserve">                    Fax: +61 2 8248 5123</t>
  </si>
  <si>
    <t>Net Price (70%)</t>
  </si>
  <si>
    <t>State</t>
  </si>
  <si>
    <t>Gross Sales</t>
  </si>
  <si>
    <t>Gross Exempt Sales</t>
  </si>
  <si>
    <t>Net Taxable Sales</t>
  </si>
  <si>
    <t>TAX REPORT FOR UNITED STATES</t>
  </si>
  <si>
    <t>Total State Tax Collected</t>
  </si>
  <si>
    <t>Total Returns and Adjustments</t>
  </si>
  <si>
    <t>California</t>
  </si>
  <si>
    <t>Florida</t>
  </si>
  <si>
    <t>Texas</t>
  </si>
  <si>
    <t>TAX REPORT FOR CANADA</t>
  </si>
  <si>
    <t>All Other Provinces</t>
  </si>
  <si>
    <t>Nova Scotia (NS)</t>
  </si>
  <si>
    <t>Total GST/HST Collected</t>
  </si>
  <si>
    <t>Total GST/HST Adjustments</t>
  </si>
  <si>
    <t>Total GST/HST Remitted</t>
  </si>
  <si>
    <t>TOTAL PAYMENT DUE TO HACHETTE (INCLUDES US TAX)</t>
  </si>
  <si>
    <t>Pennsylvania</t>
  </si>
  <si>
    <t>Country Code:</t>
  </si>
  <si>
    <t>US</t>
  </si>
  <si>
    <t>Official Guide to Mastering the DSST--Ethics in America</t>
  </si>
  <si>
    <t>ISBN 9780768929638</t>
  </si>
  <si>
    <t>Yes</t>
  </si>
  <si>
    <t>New York</t>
  </si>
  <si>
    <t>The Gold Standard</t>
  </si>
  <si>
    <t>ISBN 9780446557962</t>
  </si>
  <si>
    <t>Orange</t>
  </si>
  <si>
    <t>On the Halfpipe with...Tony Hawk</t>
  </si>
  <si>
    <t>ISBN 9780316094146</t>
  </si>
  <si>
    <t>Arizona</t>
  </si>
  <si>
    <t>Casa Grande</t>
  </si>
  <si>
    <t>The Clique 12 These Boots Are Made for Stalking</t>
  </si>
  <si>
    <t>ISBN 9780316072120</t>
  </si>
  <si>
    <t>South Carolina</t>
  </si>
  <si>
    <t>SPARTANBURG</t>
  </si>
  <si>
    <t>The Misunderstood God</t>
  </si>
  <si>
    <t>ISBN 9781935170099</t>
  </si>
  <si>
    <t>Houston</t>
  </si>
  <si>
    <t>Safe Haven</t>
  </si>
  <si>
    <t>ISBN 9780446574242</t>
  </si>
  <si>
    <t>New Jersey</t>
  </si>
  <si>
    <t>Blackwood</t>
  </si>
  <si>
    <t>Skin Folk</t>
  </si>
  <si>
    <t>ISBN 9780759526648</t>
  </si>
  <si>
    <t>Philadelphia</t>
  </si>
  <si>
    <t>Haines City</t>
  </si>
  <si>
    <t>The Name of this Book Is Secret</t>
  </si>
  <si>
    <t>ISBN 9780316039925</t>
  </si>
  <si>
    <t>miami</t>
  </si>
  <si>
    <t>Oregon</t>
  </si>
  <si>
    <t>Warrenton</t>
  </si>
  <si>
    <t>Toot and Puddle The New Friend</t>
  </si>
  <si>
    <t>ISBN 9780316085519</t>
  </si>
  <si>
    <t>Michigan</t>
  </si>
  <si>
    <t>Beverly Hills</t>
  </si>
  <si>
    <t>Chinese Astrology</t>
  </si>
  <si>
    <t>ISBN 9780759520486</t>
  </si>
  <si>
    <t>Kentucky</t>
  </si>
  <si>
    <t>Louisville</t>
  </si>
  <si>
    <t>Consider the Lobster</t>
  </si>
  <si>
    <t>ISBN 9780759514928</t>
  </si>
  <si>
    <t>Fountain Inn</t>
  </si>
  <si>
    <t>In Defense of America</t>
  </si>
  <si>
    <t>PH</t>
  </si>
  <si>
    <t>ISBN 9780316035989</t>
  </si>
  <si>
    <t>Grove</t>
  </si>
  <si>
    <t>The Glamour of Grammar</t>
  </si>
  <si>
    <t>ISBN 9780316089067</t>
  </si>
  <si>
    <t>Outliers</t>
  </si>
  <si>
    <t>ISBN 9780316040341</t>
  </si>
  <si>
    <t>Connecticut</t>
  </si>
  <si>
    <t>Danbury</t>
  </si>
  <si>
    <t>CA</t>
  </si>
  <si>
    <t>Steve Jobs: 1955-2011</t>
  </si>
  <si>
    <t>ISBN 9781455519798</t>
  </si>
  <si>
    <t>North Carolina</t>
  </si>
  <si>
    <t>Message in a Bottle</t>
  </si>
  <si>
    <t>romance.ebook.com</t>
  </si>
  <si>
    <t>ISBN 9780759523340</t>
  </si>
  <si>
    <t>Aussie eBook Store</t>
  </si>
  <si>
    <t>Missouri</t>
  </si>
  <si>
    <t>North Carolina (NC)</t>
  </si>
  <si>
    <t>01/01/2012 to 31/01/2012</t>
  </si>
  <si>
    <t>fanny2-1@hotmail.com</t>
  </si>
  <si>
    <t>Fanny Arevalo</t>
  </si>
  <si>
    <t>queens</t>
  </si>
  <si>
    <t>Consider Phlebas</t>
  </si>
  <si>
    <t>mabriscoe@vassar.edu</t>
  </si>
  <si>
    <t>mark briscoe</t>
  </si>
  <si>
    <t>ISBN 9780316095839</t>
  </si>
  <si>
    <t>Poughkeepsie</t>
  </si>
  <si>
    <t>HMASTERSON5@YAHOO.COM</t>
  </si>
  <si>
    <t>HOLLY MASTERSON</t>
  </si>
  <si>
    <t>HAYWARD</t>
  </si>
  <si>
    <t>danordiane@hotmail.com</t>
  </si>
  <si>
    <t>Diane White</t>
  </si>
  <si>
    <t>Newton</t>
  </si>
  <si>
    <t>hoofinround@msn.com</t>
  </si>
  <si>
    <t>April</t>
  </si>
  <si>
    <t>Washington</t>
  </si>
  <si>
    <t>Olympia</t>
  </si>
  <si>
    <t>L.A. Noire</t>
  </si>
  <si>
    <t>caldwelljg@sbcglobal.net</t>
  </si>
  <si>
    <t>john caldwell</t>
  </si>
  <si>
    <t>ISBN 9780316200868</t>
  </si>
  <si>
    <t>Indiana</t>
  </si>
  <si>
    <t>Indianapolis</t>
  </si>
  <si>
    <t>Today Matters</t>
  </si>
  <si>
    <t>kristypro26@aol.com</t>
  </si>
  <si>
    <t>Kristy Prochaska</t>
  </si>
  <si>
    <t>ISBN 9781599952062</t>
  </si>
  <si>
    <t>Ohio</t>
  </si>
  <si>
    <t>Twinsburg</t>
  </si>
  <si>
    <t>Reading Makes You Feel Good</t>
  </si>
  <si>
    <t>mrlahammer@redwing.k12.mn.us</t>
  </si>
  <si>
    <t>Meg Lahammer</t>
  </si>
  <si>
    <t>ISBN 9780316050043</t>
  </si>
  <si>
    <t>Minnesota</t>
  </si>
  <si>
    <t>Red Wing</t>
  </si>
  <si>
    <t>Private: #1 Suspect</t>
  </si>
  <si>
    <t>gordonjude@comcast.net</t>
  </si>
  <si>
    <t>Judy Massood</t>
  </si>
  <si>
    <t>ISBN 9780316097413</t>
  </si>
  <si>
    <t>New Hampshire</t>
  </si>
  <si>
    <t>Greenville</t>
  </si>
  <si>
    <t>asdghighanissian@yahoo.com</t>
  </si>
  <si>
    <t>asdghig hanissian</t>
  </si>
  <si>
    <t>Tennessee</t>
  </si>
  <si>
    <t>memphis</t>
  </si>
  <si>
    <t>The Autobiography of Martin Luther King, Jr</t>
  </si>
  <si>
    <t>jd.stone47@yahoo.com</t>
  </si>
  <si>
    <t>John Stone</t>
  </si>
  <si>
    <t>ISBN 9780759520370</t>
  </si>
  <si>
    <t>Georgia</t>
  </si>
  <si>
    <t>Monticello</t>
  </si>
  <si>
    <t>Letters to Penthouse XXIV Sex, Lies, and Sins</t>
  </si>
  <si>
    <t>erickasweeney77@yahoo.com</t>
  </si>
  <si>
    <t>Ericka Sweeney</t>
  </si>
  <si>
    <t>ISBN 9780446539364</t>
  </si>
  <si>
    <t>stow</t>
  </si>
  <si>
    <t>Letters to Penthouse XXXX</t>
  </si>
  <si>
    <t>ISBN 9780446585583</t>
  </si>
  <si>
    <t>Lone Survivor</t>
  </si>
  <si>
    <t>mtbike011@yahoo.com</t>
  </si>
  <si>
    <t>Glenn Lawson</t>
  </si>
  <si>
    <t>ISBN 9780316007542</t>
  </si>
  <si>
    <t>chatsworth</t>
  </si>
  <si>
    <t>The 9th Judgment</t>
  </si>
  <si>
    <t>redandmugsy@charter.net</t>
  </si>
  <si>
    <t>Marcia Tapy</t>
  </si>
  <si>
    <t>ISBN 9780316088176</t>
  </si>
  <si>
    <t>Imperial</t>
  </si>
  <si>
    <t>The Engine 2 Diet</t>
  </si>
  <si>
    <t>traceyrae2@juno.com</t>
  </si>
  <si>
    <t>Tracey Edgerton</t>
  </si>
  <si>
    <t>ISBN 9780446543682</t>
  </si>
  <si>
    <t>Beaverton</t>
  </si>
  <si>
    <t>Great Moments in Basketball History</t>
  </si>
  <si>
    <t>Becktaub@yahoo.com</t>
  </si>
  <si>
    <t>Rebecca Taub</t>
  </si>
  <si>
    <t>ISBN 9780316082488</t>
  </si>
  <si>
    <t>Livingston</t>
  </si>
  <si>
    <t>Slow Sex</t>
  </si>
  <si>
    <t>kristylhiggins@gmail.com</t>
  </si>
  <si>
    <t>Kristy Higgins</t>
  </si>
  <si>
    <t>ISBN 9781609418984</t>
  </si>
  <si>
    <t>New Mexico</t>
  </si>
  <si>
    <t>Albuquerque</t>
  </si>
  <si>
    <t>Hold Me Tight</t>
  </si>
  <si>
    <t>autoplex2000@hotmail.com</t>
  </si>
  <si>
    <t>Martin Robichaud</t>
  </si>
  <si>
    <t>ISBN 9780316031998</t>
  </si>
  <si>
    <t>New Brunswick</t>
  </si>
  <si>
    <t>Dieppe</t>
  </si>
  <si>
    <t>E1A8R2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</si>
</sst>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i/>
      <sz val="10"/>
      <color indexed="8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0"/>
      <name val="Calibri"/>
      <family val="2"/>
    </font>
    <font>
      <b/>
      <sz val="11"/>
      <name val="Calibri"/>
      <family val="2"/>
      <scheme val="minor"/>
    </font>
    <font>
      <sz val="8"/>
      <color rgb="FF333333"/>
      <name val="Arial"/>
      <family val="2"/>
    </font>
    <font>
      <b/>
      <sz val="11"/>
      <color indexed="8"/>
      <name val="Calibri"/>
      <family val="2"/>
    </font>
    <font>
      <i/>
      <sz val="10"/>
      <color indexed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AFB"/>
        <bgColor indexed="64"/>
      </patternFill>
    </fill>
    <fill>
      <patternFill patternType="solid">
        <fgColor rgb="FFA7CBD2"/>
        <bgColor indexed="64"/>
      </patternFill>
    </fill>
    <fill>
      <patternFill patternType="solid">
        <fgColor rgb="FFE8F3F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quotePrefix="1"/>
    <xf numFmtId="0" fontId="7" fillId="0" borderId="0" xfId="1" applyAlignment="1" applyProtection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NumberFormat="1" applyFont="1"/>
    <xf numFmtId="164" fontId="5" fillId="0" borderId="0" xfId="0" applyNumberFormat="1" applyFont="1"/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1" applyFont="1" applyAlignment="1" applyProtection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" fontId="1" fillId="0" borderId="0" xfId="0" applyNumberFormat="1" applyFont="1"/>
    <xf numFmtId="0" fontId="11" fillId="2" borderId="1" xfId="0" applyFont="1" applyFill="1" applyBorder="1" applyAlignment="1">
      <alignment wrapText="1"/>
    </xf>
    <xf numFmtId="22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1" fontId="0" fillId="0" borderId="0" xfId="0" applyNumberFormat="1"/>
    <xf numFmtId="0" fontId="11" fillId="3" borderId="1" xfId="0" applyFont="1" applyFill="1" applyBorder="1" applyAlignment="1">
      <alignment wrapText="1"/>
    </xf>
    <xf numFmtId="22" fontId="11" fillId="3" borderId="1" xfId="0" applyNumberFormat="1" applyFont="1" applyFill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0" fontId="7" fillId="2" borderId="1" xfId="1" applyFill="1" applyBorder="1" applyAlignment="1" applyProtection="1">
      <alignment wrapText="1"/>
    </xf>
    <xf numFmtId="0" fontId="7" fillId="3" borderId="1" xfId="1" applyFill="1" applyBorder="1" applyAlignment="1" applyProtection="1">
      <alignment wrapText="1"/>
    </xf>
    <xf numFmtId="0" fontId="11" fillId="2" borderId="1" xfId="0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 wrapText="1"/>
    </xf>
    <xf numFmtId="0" fontId="0" fillId="0" borderId="0" xfId="0" applyBorder="1"/>
    <xf numFmtId="1" fontId="11" fillId="0" borderId="0" xfId="0" applyNumberFormat="1" applyFont="1" applyAlignment="1">
      <alignment wrapText="1"/>
    </xf>
    <xf numFmtId="0" fontId="12" fillId="0" borderId="0" xfId="0" applyFont="1"/>
    <xf numFmtId="1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5" borderId="0" xfId="0" applyFont="1" applyFill="1" applyAlignment="1">
      <alignment wrapText="1"/>
    </xf>
    <xf numFmtId="0" fontId="1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22">
    <dxf>
      <numFmt numFmtId="164" formatCode="&quot;$&quot;#,##0.00"/>
      <alignment horizontal="right" vertical="bottom" textRotation="0" wrapText="0" indent="0" relativeIndent="0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0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</dxf>
    <dxf>
      <alignment horizontal="center" vertical="bottom" textRotation="0" wrapText="0" indent="0" relativeIndent="0" justifyLastLine="0" shrinkToFit="0" mergeCell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  <dxf>
      <numFmt numFmtId="164" formatCode="&quot;$&quot;#,##0.0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285750</xdr:colOff>
      <xdr:row>0</xdr:row>
      <xdr:rowOff>9525</xdr:rowOff>
    </xdr:to>
    <xdr:pic>
      <xdr:nvPicPr>
        <xdr:cNvPr id="2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3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4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5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3425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6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3425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7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3425" y="0"/>
          <a:ext cx="285750" cy="95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13:G34" totalsRowShown="0">
  <autoFilter ref="B13:G34"/>
  <sortState ref="B14:G65">
    <sortCondition ref="B14:B65"/>
  </sortState>
  <tableColumns count="6">
    <tableColumn id="1" name="eBook Title" dataDxfId="21"/>
    <tableColumn id="4" name="ISBN" dataDxfId="20">
      <calculatedColumnFormula>Data!P1</calculatedColumnFormula>
    </tableColumn>
    <tableColumn id="5" name="SRP (USD)" dataDxfId="19">
      <calculatedColumnFormula>Data!Q1/100</calculatedColumnFormula>
    </tableColumn>
    <tableColumn id="6" name="Net Price (70%)" dataDxfId="18">
      <calculatedColumnFormula>Table1[[#This Row],[SRP (USD)]]*70%</calculatedColumnFormula>
    </tableColumn>
    <tableColumn id="2" name="Country Code:" dataDxfId="17">
      <calculatedColumnFormula>Data!J1</calculatedColumnFormula>
    </tableColumn>
    <tableColumn id="3" name="Owed to Hachette (USD)" dataDxfId="16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45" name="Table146" displayName="Table146" ref="B38:G41" totalsRowShown="0">
  <autoFilter ref="B38:G41"/>
  <tableColumns count="6">
    <tableColumn id="1" name="eBook Title" dataDxfId="15"/>
    <tableColumn id="4" name="ISBN" dataDxfId="14"/>
    <tableColumn id="5" name="Price (USD)" dataDxfId="13"/>
    <tableColumn id="6" name="Net Price (50%)" dataDxfId="12"/>
    <tableColumn id="2" name="Keys Issued" dataDxfId="11"/>
    <tableColumn id="3" name="Owed to Hachette (USD)" dataDxfId="10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95" name="Table4114196" displayName="Table4114196" ref="B47:G53" totalsRowShown="0">
  <autoFilter ref="B47:G53"/>
  <tableColumns count="6">
    <tableColumn id="1" name="State"/>
    <tableColumn id="2" name="Gross Sales" dataDxfId="9"/>
    <tableColumn id="6" name="Gross Exempt Sales" dataDxfId="8"/>
    <tableColumn id="10" name="Total Returns and Adjustments" dataDxfId="0">
      <calculatedColumnFormula>SUM(E43:E46)</calculatedColumnFormula>
    </tableColumn>
    <tableColumn id="7" name="Net Taxable Sales" dataDxfId="7"/>
    <tableColumn id="8" name="Total State Tax Collected" dataDxfId="6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206" name="Table4114196207" displayName="Table4114196207" ref="B57:G60" totalsRowShown="0">
  <autoFilter ref="B57:G60"/>
  <tableColumns count="6">
    <tableColumn id="1" name="State"/>
    <tableColumn id="2" name="Gross Sales" dataDxfId="5"/>
    <tableColumn id="6" name="Gross Exempt Sales" dataDxfId="4"/>
    <tableColumn id="10" name="Total GST/HST Collected" dataDxfId="3"/>
    <tableColumn id="7" name="Total GST/HST Adjustments" dataDxfId="2"/>
    <tableColumn id="8" name="Total GST/HST Remitted" dataDxfId="1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naml.com/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OrderUserDetail(1000058890)" TargetMode="External"/><Relationship Id="rId13" Type="http://schemas.openxmlformats.org/officeDocument/2006/relationships/hyperlink" Target="javascript:OpenOrderUserDetail(1000058484)" TargetMode="External"/><Relationship Id="rId18" Type="http://schemas.openxmlformats.org/officeDocument/2006/relationships/hyperlink" Target="javascript:OpenOrderUserDetail(1000058225)" TargetMode="External"/><Relationship Id="rId3" Type="http://schemas.openxmlformats.org/officeDocument/2006/relationships/hyperlink" Target="javascript:OpenOrderUserDetail(1000059299)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javascript:OpenOrderUserDetail(1000058891)" TargetMode="External"/><Relationship Id="rId12" Type="http://schemas.openxmlformats.org/officeDocument/2006/relationships/hyperlink" Target="javascript:OpenOrderUserDetail(1000058667)" TargetMode="External"/><Relationship Id="rId17" Type="http://schemas.openxmlformats.org/officeDocument/2006/relationships/hyperlink" Target="javascript:OpenOrderUserDetail(1000058243)" TargetMode="External"/><Relationship Id="rId2" Type="http://schemas.openxmlformats.org/officeDocument/2006/relationships/hyperlink" Target="javascript:OpenOrderUserDetail(1000059310)" TargetMode="External"/><Relationship Id="rId16" Type="http://schemas.openxmlformats.org/officeDocument/2006/relationships/hyperlink" Target="javascript:OpenOrderUserDetail(1000058304)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javascript:OpenOrderUserDetail(1000059340)" TargetMode="External"/><Relationship Id="rId6" Type="http://schemas.openxmlformats.org/officeDocument/2006/relationships/hyperlink" Target="javascript:OpenOrderUserDetail(1000058980)" TargetMode="External"/><Relationship Id="rId11" Type="http://schemas.openxmlformats.org/officeDocument/2006/relationships/hyperlink" Target="javascript:OpenOrderUserDetail(1000058726)" TargetMode="External"/><Relationship Id="rId5" Type="http://schemas.openxmlformats.org/officeDocument/2006/relationships/hyperlink" Target="javascript:OpenOrderUserDetail(1000059063)" TargetMode="External"/><Relationship Id="rId15" Type="http://schemas.openxmlformats.org/officeDocument/2006/relationships/hyperlink" Target="javascript:OpenOrderUserDetail(1000058373)" TargetMode="External"/><Relationship Id="rId10" Type="http://schemas.openxmlformats.org/officeDocument/2006/relationships/hyperlink" Target="javascript:OpenOrderUserDetail(1000058770)" TargetMode="External"/><Relationship Id="rId19" Type="http://schemas.openxmlformats.org/officeDocument/2006/relationships/hyperlink" Target="javascript:OpenOrderUserDetail(1000058220)" TargetMode="External"/><Relationship Id="rId4" Type="http://schemas.openxmlformats.org/officeDocument/2006/relationships/hyperlink" Target="javascript:OpenOrderUserDetail(1000059117)" TargetMode="External"/><Relationship Id="rId9" Type="http://schemas.openxmlformats.org/officeDocument/2006/relationships/hyperlink" Target="javascript:OpenOrderUserDetail(1000058852)" TargetMode="External"/><Relationship Id="rId14" Type="http://schemas.openxmlformats.org/officeDocument/2006/relationships/hyperlink" Target="javascript:OpenOrderUserDetail(1000058477)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60"/>
  <sheetViews>
    <sheetView showGridLines="0" workbookViewId="0">
      <selection activeCell="G43" sqref="G43"/>
    </sheetView>
  </sheetViews>
  <sheetFormatPr defaultColWidth="9.140625" defaultRowHeight="15"/>
  <cols>
    <col min="1" max="1" width="2.140625" customWidth="1"/>
    <col min="2" max="2" width="76.85546875" customWidth="1"/>
    <col min="3" max="3" width="19.140625" bestFit="1" customWidth="1"/>
    <col min="4" max="4" width="14.7109375" customWidth="1"/>
    <col min="5" max="5" width="15.140625" customWidth="1"/>
    <col min="6" max="6" width="12" customWidth="1"/>
    <col min="7" max="7" width="23.7109375" customWidth="1"/>
  </cols>
  <sheetData>
    <row r="1" spans="2:7" ht="23.25">
      <c r="B1" s="40" t="s">
        <v>0</v>
      </c>
      <c r="C1" s="40"/>
      <c r="D1" s="40"/>
      <c r="E1" s="40"/>
      <c r="F1" s="40"/>
      <c r="G1" s="40"/>
    </row>
    <row r="2" spans="2:7">
      <c r="B2" s="41" t="s">
        <v>1</v>
      </c>
      <c r="C2" s="41"/>
      <c r="D2" s="41"/>
      <c r="E2" s="41"/>
      <c r="F2" s="41"/>
      <c r="G2" s="41"/>
    </row>
    <row r="3" spans="2:7" ht="15.75" customHeight="1">
      <c r="B3" s="41"/>
      <c r="C3" s="41"/>
      <c r="D3" s="41"/>
      <c r="E3" s="41"/>
      <c r="F3" s="41"/>
      <c r="G3" s="41"/>
    </row>
    <row r="4" spans="2:7">
      <c r="B4" s="42" t="s">
        <v>2</v>
      </c>
      <c r="C4" s="42"/>
      <c r="D4" s="42"/>
      <c r="E4" s="42"/>
      <c r="F4" s="42"/>
      <c r="G4" s="42"/>
    </row>
    <row r="6" spans="2:7">
      <c r="B6" t="s">
        <v>3</v>
      </c>
      <c r="C6" s="14" t="s">
        <v>20</v>
      </c>
      <c r="E6" s="2"/>
    </row>
    <row r="7" spans="2:7">
      <c r="B7" t="s">
        <v>4</v>
      </c>
      <c r="C7" t="s">
        <v>21</v>
      </c>
    </row>
    <row r="8" spans="2:7">
      <c r="B8" t="s">
        <v>5</v>
      </c>
      <c r="C8" t="s">
        <v>22</v>
      </c>
    </row>
    <row r="9" spans="2:7">
      <c r="B9" t="s">
        <v>6</v>
      </c>
    </row>
    <row r="11" spans="2:7">
      <c r="B11" t="s">
        <v>8</v>
      </c>
      <c r="C11" t="s">
        <v>106</v>
      </c>
      <c r="E11" s="1"/>
    </row>
    <row r="13" spans="2:7">
      <c r="B13" s="3" t="s">
        <v>7</v>
      </c>
      <c r="C13" s="11" t="s">
        <v>10</v>
      </c>
      <c r="D13" s="11" t="s">
        <v>12</v>
      </c>
      <c r="E13" s="3" t="s">
        <v>23</v>
      </c>
      <c r="F13" s="7" t="s">
        <v>42</v>
      </c>
      <c r="G13" s="7" t="s">
        <v>9</v>
      </c>
    </row>
    <row r="14" spans="2:7">
      <c r="B14" s="32" t="str">
        <f>Data!C1</f>
        <v>Breaking Dawn</v>
      </c>
      <c r="C14" s="33" t="str">
        <f>Data!O1</f>
        <v>ISBN 9780316032834</v>
      </c>
      <c r="D14" s="34">
        <f>Data!P1/100</f>
        <v>8.99</v>
      </c>
      <c r="E14" s="35">
        <f>Table1[[#This Row],[SRP (USD)]]*70%</f>
        <v>6.2930000000000001</v>
      </c>
      <c r="F14" s="37" t="str">
        <f>Data!J1</f>
        <v>US</v>
      </c>
      <c r="G14" s="36">
        <f>Table1[[#This Row],[Net Price (70%)]]</f>
        <v>6.2930000000000001</v>
      </c>
    </row>
    <row r="15" spans="2:7">
      <c r="B15" s="32" t="str">
        <f>Data!C2</f>
        <v>Consider Phlebas</v>
      </c>
      <c r="C15" s="33" t="str">
        <f>Data!O2</f>
        <v>ISBN 9780316095839</v>
      </c>
      <c r="D15" s="34">
        <f>Data!P2/100</f>
        <v>9.99</v>
      </c>
      <c r="E15" s="35">
        <f>Table1[[#This Row],[SRP (USD)]]*70%</f>
        <v>6.9929999999999994</v>
      </c>
      <c r="F15" s="37" t="str">
        <f>Data!J2</f>
        <v>US</v>
      </c>
      <c r="G15" s="36">
        <f>Table1[[#This Row],[Net Price (70%)]]</f>
        <v>6.9929999999999994</v>
      </c>
    </row>
    <row r="16" spans="2:7">
      <c r="B16" s="32" t="str">
        <f>Data!C3</f>
        <v>Breaking Dawn</v>
      </c>
      <c r="C16" s="33" t="str">
        <f>Data!O3</f>
        <v>ISBN 9780316032834</v>
      </c>
      <c r="D16" s="34">
        <f>Data!P3/100</f>
        <v>8.99</v>
      </c>
      <c r="E16" s="35">
        <f>Table1[[#This Row],[SRP (USD)]]*70%</f>
        <v>6.2930000000000001</v>
      </c>
      <c r="F16" s="37" t="str">
        <f>Data!J3</f>
        <v>US</v>
      </c>
      <c r="G16" s="36">
        <f>Table1[[#This Row],[Net Price (70%)]]</f>
        <v>6.2930000000000001</v>
      </c>
    </row>
    <row r="17" spans="2:7">
      <c r="B17" s="32" t="str">
        <f>Data!C4</f>
        <v>Message in a Bottle</v>
      </c>
      <c r="C17" s="33" t="str">
        <f>Data!O4</f>
        <v>ISBN 9780759523340</v>
      </c>
      <c r="D17" s="34">
        <f>Data!P4/100</f>
        <v>7.99</v>
      </c>
      <c r="E17" s="35">
        <f>Table1[[#This Row],[SRP (USD)]]*70%</f>
        <v>5.593</v>
      </c>
      <c r="F17" s="37" t="str">
        <f>Data!J4</f>
        <v>US</v>
      </c>
      <c r="G17" s="36">
        <f>Table1[[#This Row],[Net Price (70%)]]</f>
        <v>5.593</v>
      </c>
    </row>
    <row r="18" spans="2:7">
      <c r="B18" s="32" t="str">
        <f>Data!C5</f>
        <v>Breaking Dawn</v>
      </c>
      <c r="C18" s="33" t="str">
        <f>Data!O5</f>
        <v>ISBN 9780316032834</v>
      </c>
      <c r="D18" s="34">
        <f>Data!P5/100</f>
        <v>8.99</v>
      </c>
      <c r="E18" s="35">
        <f>Table1[[#This Row],[SRP (USD)]]*70%</f>
        <v>6.2930000000000001</v>
      </c>
      <c r="F18" s="37" t="str">
        <f>Data!J5</f>
        <v>US</v>
      </c>
      <c r="G18" s="36">
        <f>Table1[[#This Row],[Net Price (70%)]]</f>
        <v>6.2930000000000001</v>
      </c>
    </row>
    <row r="19" spans="2:7">
      <c r="B19" s="32" t="str">
        <f>Data!C6</f>
        <v>L.A. Noire</v>
      </c>
      <c r="C19" s="33" t="str">
        <f>Data!O6</f>
        <v>ISBN 9780316200868</v>
      </c>
      <c r="D19" s="34">
        <f>Data!P6/100</f>
        <v>0.99</v>
      </c>
      <c r="E19" s="35">
        <f>Table1[[#This Row],[SRP (USD)]]*70%</f>
        <v>0.69299999999999995</v>
      </c>
      <c r="F19" s="37" t="str">
        <f>Data!J6</f>
        <v>US</v>
      </c>
      <c r="G19" s="36">
        <f>Table1[[#This Row],[Net Price (70%)]]</f>
        <v>0.69299999999999995</v>
      </c>
    </row>
    <row r="20" spans="2:7">
      <c r="B20" s="32" t="str">
        <f>Data!C7</f>
        <v>Today Matters</v>
      </c>
      <c r="C20" s="33" t="str">
        <f>Data!O7</f>
        <v>ISBN 9781599952062</v>
      </c>
      <c r="D20" s="34">
        <f>Data!P7/100</f>
        <v>2.99</v>
      </c>
      <c r="E20" s="35">
        <f>Table1[[#This Row],[SRP (USD)]]*70%</f>
        <v>2.093</v>
      </c>
      <c r="F20" s="37" t="str">
        <f>Data!J7</f>
        <v>US</v>
      </c>
      <c r="G20" s="36">
        <f>Table1[[#This Row],[Net Price (70%)]]</f>
        <v>2.093</v>
      </c>
    </row>
    <row r="21" spans="2:7">
      <c r="B21" s="32" t="str">
        <f>Data!C8</f>
        <v>Reading Makes You Feel Good</v>
      </c>
      <c r="C21" s="33" t="str">
        <f>Data!O8</f>
        <v>ISBN 9780316050043</v>
      </c>
      <c r="D21" s="34">
        <f>Data!P8/100</f>
        <v>6.99</v>
      </c>
      <c r="E21" s="35">
        <f>Table1[[#This Row],[SRP (USD)]]*70%</f>
        <v>4.8929999999999998</v>
      </c>
      <c r="F21" s="37" t="str">
        <f>Data!J8</f>
        <v>US</v>
      </c>
      <c r="G21" s="36">
        <f>Table1[[#This Row],[Net Price (70%)]]</f>
        <v>4.8929999999999998</v>
      </c>
    </row>
    <row r="22" spans="2:7">
      <c r="B22" s="32" t="str">
        <f>Data!C9</f>
        <v>Private: #1 Suspect</v>
      </c>
      <c r="C22" s="33" t="str">
        <f>Data!O9</f>
        <v>ISBN 9780316097413</v>
      </c>
      <c r="D22" s="34">
        <f>Data!P9/100</f>
        <v>14.99</v>
      </c>
      <c r="E22" s="35">
        <f>Table1[[#This Row],[SRP (USD)]]*70%</f>
        <v>10.493</v>
      </c>
      <c r="F22" s="37" t="str">
        <f>Data!J9</f>
        <v>US</v>
      </c>
      <c r="G22" s="36">
        <f>Table1[[#This Row],[Net Price (70%)]]</f>
        <v>10.493</v>
      </c>
    </row>
    <row r="23" spans="2:7">
      <c r="B23" s="32" t="str">
        <f>Data!C10</f>
        <v>Steve Jobs: 1955-2011</v>
      </c>
      <c r="C23" s="33" t="str">
        <f>Data!O10</f>
        <v>ISBN 9781455519798</v>
      </c>
      <c r="D23" s="34">
        <f>Data!P10/100</f>
        <v>1.99</v>
      </c>
      <c r="E23" s="35">
        <f>Table1[[#This Row],[SRP (USD)]]*70%</f>
        <v>1.393</v>
      </c>
      <c r="F23" s="37" t="str">
        <f>Data!J10</f>
        <v>US</v>
      </c>
      <c r="G23" s="36">
        <f>Table1[[#This Row],[Net Price (70%)]]</f>
        <v>1.393</v>
      </c>
    </row>
    <row r="24" spans="2:7">
      <c r="B24" s="32" t="str">
        <f>Data!C11</f>
        <v>The Autobiography of Martin Luther King, Jr</v>
      </c>
      <c r="C24" s="33" t="str">
        <f>Data!O11</f>
        <v>ISBN 9780759520370</v>
      </c>
      <c r="D24" s="34">
        <f>Data!P11/100</f>
        <v>4.99</v>
      </c>
      <c r="E24" s="35">
        <f>Table1[[#This Row],[SRP (USD)]]*70%</f>
        <v>3.4929999999999999</v>
      </c>
      <c r="F24" s="37" t="str">
        <f>Data!J11</f>
        <v>US</v>
      </c>
      <c r="G24" s="36">
        <f>Table1[[#This Row],[Net Price (70%)]]</f>
        <v>3.4929999999999999</v>
      </c>
    </row>
    <row r="25" spans="2:7">
      <c r="B25" s="32" t="str">
        <f>Data!C12</f>
        <v>Letters to Penthouse XXIV Sex, Lies, and Sins</v>
      </c>
      <c r="C25" s="33" t="str">
        <f>Data!O12</f>
        <v>ISBN 9780446539364</v>
      </c>
      <c r="D25" s="34">
        <f>Data!P12/100</f>
        <v>7.99</v>
      </c>
      <c r="E25" s="35">
        <f>Table1[[#This Row],[SRP (USD)]]*70%</f>
        <v>5.593</v>
      </c>
      <c r="F25" s="37" t="str">
        <f>Data!J12</f>
        <v>US</v>
      </c>
      <c r="G25" s="36">
        <f>Table1[[#This Row],[Net Price (70%)]]</f>
        <v>5.593</v>
      </c>
    </row>
    <row r="26" spans="2:7">
      <c r="B26" s="32" t="str">
        <f>Data!C13</f>
        <v>Letters to Penthouse XXXX</v>
      </c>
      <c r="C26" s="33" t="str">
        <f>Data!O13</f>
        <v>ISBN 9780446585583</v>
      </c>
      <c r="D26" s="34">
        <f>Data!P13/100</f>
        <v>7.99</v>
      </c>
      <c r="E26" s="35">
        <f>Table1[[#This Row],[SRP (USD)]]*70%</f>
        <v>5.593</v>
      </c>
      <c r="F26" s="37" t="str">
        <f>Data!J13</f>
        <v>US</v>
      </c>
      <c r="G26" s="36">
        <f>Table1[[#This Row],[Net Price (70%)]]</f>
        <v>5.593</v>
      </c>
    </row>
    <row r="27" spans="2:7">
      <c r="B27" s="32" t="str">
        <f>Data!C14</f>
        <v>Lone Survivor</v>
      </c>
      <c r="C27" s="33" t="str">
        <f>Data!O14</f>
        <v>ISBN 9780316007542</v>
      </c>
      <c r="D27" s="34">
        <f>Data!P14/100</f>
        <v>8.99</v>
      </c>
      <c r="E27" s="35">
        <f>Table1[[#This Row],[SRP (USD)]]*70%</f>
        <v>6.2930000000000001</v>
      </c>
      <c r="F27" s="37" t="str">
        <f>Data!J14</f>
        <v>US</v>
      </c>
      <c r="G27" s="36">
        <f>Table1[[#This Row],[Net Price (70%)]]</f>
        <v>6.2930000000000001</v>
      </c>
    </row>
    <row r="28" spans="2:7">
      <c r="B28" s="32" t="str">
        <f>Data!C15</f>
        <v>The 9th Judgment</v>
      </c>
      <c r="C28" s="33" t="str">
        <f>Data!O15</f>
        <v>ISBN 9780316088176</v>
      </c>
      <c r="D28" s="34">
        <f>Data!P15/100</f>
        <v>9.99</v>
      </c>
      <c r="E28" s="35">
        <f>Table1[[#This Row],[SRP (USD)]]*70%</f>
        <v>6.9929999999999994</v>
      </c>
      <c r="F28" s="37" t="str">
        <f>Data!J15</f>
        <v>US</v>
      </c>
      <c r="G28" s="36">
        <f>Table1[[#This Row],[Net Price (70%)]]</f>
        <v>6.9929999999999994</v>
      </c>
    </row>
    <row r="29" spans="2:7">
      <c r="B29" s="32" t="str">
        <f>Data!C16</f>
        <v>The Engine 2 Diet</v>
      </c>
      <c r="C29" s="33" t="str">
        <f>Data!O16</f>
        <v>ISBN 9780446543682</v>
      </c>
      <c r="D29" s="34">
        <f>Data!P16/100</f>
        <v>11.99</v>
      </c>
      <c r="E29" s="35">
        <f>Table1[[#This Row],[SRP (USD)]]*70%</f>
        <v>8.3929999999999989</v>
      </c>
      <c r="F29" s="37" t="str">
        <f>Data!J16</f>
        <v>US</v>
      </c>
      <c r="G29" s="36">
        <f>Table1[[#This Row],[Net Price (70%)]]</f>
        <v>8.3929999999999989</v>
      </c>
    </row>
    <row r="30" spans="2:7">
      <c r="B30" s="32" t="str">
        <f>Data!C17</f>
        <v>Great Moments in Basketball History</v>
      </c>
      <c r="C30" s="33" t="str">
        <f>Data!O17</f>
        <v>ISBN 9780316082488</v>
      </c>
      <c r="D30" s="34">
        <f>Data!P17/100</f>
        <v>4.99</v>
      </c>
      <c r="E30" s="35">
        <f>Table1[[#This Row],[SRP (USD)]]*70%</f>
        <v>3.4929999999999999</v>
      </c>
      <c r="F30" s="37" t="str">
        <f>Data!J17</f>
        <v>US</v>
      </c>
      <c r="G30" s="36">
        <f>Table1[[#This Row],[Net Price (70%)]]</f>
        <v>3.4929999999999999</v>
      </c>
    </row>
    <row r="31" spans="2:7">
      <c r="B31" s="32" t="str">
        <f>Data!C18</f>
        <v>Slow Sex</v>
      </c>
      <c r="C31" s="33" t="str">
        <f>Data!O18</f>
        <v>ISBN 9781609418984</v>
      </c>
      <c r="D31" s="34">
        <f>Data!P18/100</f>
        <v>11.99</v>
      </c>
      <c r="E31" s="35">
        <f>Table1[[#This Row],[SRP (USD)]]*70%</f>
        <v>8.3929999999999989</v>
      </c>
      <c r="F31" s="37" t="str">
        <f>Data!J18</f>
        <v>US</v>
      </c>
      <c r="G31" s="36">
        <f>Table1[[#This Row],[Net Price (70%)]]</f>
        <v>8.3929999999999989</v>
      </c>
    </row>
    <row r="32" spans="2:7">
      <c r="B32" s="32" t="str">
        <f>Data!C19</f>
        <v>Hold Me Tight</v>
      </c>
      <c r="C32" s="33" t="str">
        <f>Data!O19</f>
        <v>ISBN 9780316031998</v>
      </c>
      <c r="D32" s="34">
        <f>Data!P19/100</f>
        <v>12.99</v>
      </c>
      <c r="E32" s="35">
        <f>Table1[[#This Row],[SRP (USD)]]*70%</f>
        <v>9.093</v>
      </c>
      <c r="F32" s="37" t="str">
        <f>Data!J19</f>
        <v>CA</v>
      </c>
      <c r="G32" s="36">
        <f>Table1[[#This Row],[Net Price (70%)]]</f>
        <v>9.093</v>
      </c>
    </row>
    <row r="33" spans="2:7">
      <c r="B33" s="3"/>
      <c r="C33" s="38"/>
      <c r="D33" s="39"/>
      <c r="E33" s="10"/>
      <c r="F33" s="37"/>
      <c r="G33" s="36"/>
    </row>
    <row r="34" spans="2:7" ht="14.25" customHeight="1">
      <c r="B34" s="3" t="s">
        <v>16</v>
      </c>
      <c r="C34" s="18"/>
      <c r="D34" s="6">
        <f>SUM(D14:D32)</f>
        <v>154.81</v>
      </c>
      <c r="E34" s="6">
        <f>Table1[[#This Row],[SRP (USD)]]*70%</f>
        <v>108.36699999999999</v>
      </c>
      <c r="F34" s="37">
        <f>Data!J21</f>
        <v>0</v>
      </c>
      <c r="G34" s="6">
        <f>SUM(G14:G32)</f>
        <v>108.36700000000002</v>
      </c>
    </row>
    <row r="35" spans="2:7">
      <c r="B35" s="3"/>
      <c r="C35" s="3"/>
      <c r="D35" s="3"/>
      <c r="E35" s="9"/>
      <c r="F35" s="7"/>
      <c r="G35" s="6"/>
    </row>
    <row r="36" spans="2:7">
      <c r="B36" s="3" t="s">
        <v>13</v>
      </c>
      <c r="C36" s="3"/>
      <c r="D36" s="3"/>
      <c r="E36" s="9"/>
      <c r="F36" s="7"/>
      <c r="G36" s="6"/>
    </row>
    <row r="37" spans="2:7">
      <c r="B37" s="3"/>
      <c r="C37" s="3"/>
      <c r="D37" s="3"/>
      <c r="E37" s="9"/>
      <c r="F37" s="7"/>
      <c r="G37" s="6"/>
    </row>
    <row r="38" spans="2:7">
      <c r="B38" s="3" t="s">
        <v>7</v>
      </c>
      <c r="C38" s="11" t="s">
        <v>10</v>
      </c>
      <c r="D38" s="11" t="s">
        <v>15</v>
      </c>
      <c r="E38" s="3" t="s">
        <v>11</v>
      </c>
      <c r="F38" s="7" t="s">
        <v>14</v>
      </c>
      <c r="G38" s="7" t="s">
        <v>9</v>
      </c>
    </row>
    <row r="39" spans="2:7">
      <c r="B39" s="3"/>
      <c r="C39" s="8"/>
      <c r="D39" s="10">
        <v>1</v>
      </c>
      <c r="E39" s="10">
        <f>D39*0.5</f>
        <v>0.5</v>
      </c>
      <c r="F39" s="5"/>
      <c r="G39" s="4">
        <f>E39*F39</f>
        <v>0</v>
      </c>
    </row>
    <row r="40" spans="2:7">
      <c r="B40" s="3" t="s">
        <v>16</v>
      </c>
      <c r="E40" s="4"/>
      <c r="G40" s="4"/>
    </row>
    <row r="41" spans="2:7">
      <c r="B41" s="3"/>
      <c r="C41" s="3"/>
      <c r="D41" s="3"/>
      <c r="E41" s="6"/>
      <c r="F41" s="7">
        <f>SUBTOTAL(109,F39:F40)</f>
        <v>0</v>
      </c>
      <c r="G41" s="6">
        <f>SUM(G39:G40)</f>
        <v>0</v>
      </c>
    </row>
    <row r="42" spans="2:7">
      <c r="B42" s="3"/>
      <c r="C42" s="3"/>
      <c r="D42" s="3"/>
      <c r="E42" s="9"/>
      <c r="F42" s="7"/>
      <c r="G42" s="6"/>
    </row>
    <row r="43" spans="2:7">
      <c r="B43" s="3" t="s">
        <v>40</v>
      </c>
      <c r="C43" s="3"/>
      <c r="D43" s="3"/>
      <c r="E43" s="9"/>
      <c r="F43" s="7"/>
      <c r="G43" s="6">
        <f>G34+G53+G60</f>
        <v>109.41700000000002</v>
      </c>
    </row>
    <row r="44" spans="2:7">
      <c r="B44" s="3"/>
      <c r="C44" s="3"/>
      <c r="D44" s="3"/>
      <c r="E44" s="9"/>
      <c r="F44" s="7"/>
      <c r="G44" s="6"/>
    </row>
    <row r="45" spans="2:7">
      <c r="B45" s="12" t="s">
        <v>28</v>
      </c>
      <c r="C45" s="12"/>
    </row>
    <row r="46" spans="2:7">
      <c r="C46" s="12"/>
    </row>
    <row r="47" spans="2:7">
      <c r="B47" t="s">
        <v>24</v>
      </c>
      <c r="C47" t="s">
        <v>25</v>
      </c>
      <c r="D47" t="s">
        <v>26</v>
      </c>
      <c r="E47" t="s">
        <v>30</v>
      </c>
      <c r="F47" t="s">
        <v>27</v>
      </c>
      <c r="G47" t="s">
        <v>29</v>
      </c>
    </row>
    <row r="48" spans="2:7">
      <c r="B48" t="s">
        <v>151</v>
      </c>
      <c r="C48" s="15">
        <v>2.13</v>
      </c>
      <c r="D48" s="15">
        <v>1.99</v>
      </c>
      <c r="E48" s="15">
        <f t="shared" ref="E48:E53" si="0">SUM(E43:E46)</f>
        <v>0</v>
      </c>
      <c r="F48" s="15">
        <f>Table4114196[[#This Row],[Gross Exempt Sales]]</f>
        <v>1.99</v>
      </c>
      <c r="G48" s="4">
        <f>Table4114196[[#This Row],[Gross Sales]]-Table4114196[[#This Row],[Gross Exempt Sales]]</f>
        <v>0.1399999999999999</v>
      </c>
    </row>
    <row r="49" spans="2:7">
      <c r="B49" t="s">
        <v>64</v>
      </c>
      <c r="C49" s="15">
        <v>5.34</v>
      </c>
      <c r="D49" s="15">
        <v>4.99</v>
      </c>
      <c r="E49" s="15">
        <f t="shared" si="0"/>
        <v>0</v>
      </c>
      <c r="F49" s="15">
        <f>Table4114196[[#This Row],[Gross Exempt Sales]]</f>
        <v>4.99</v>
      </c>
      <c r="G49" s="4">
        <f>Table4114196[[#This Row],[Gross Sales]]-Table4114196[[#This Row],[Gross Exempt Sales]]</f>
        <v>0.34999999999999964</v>
      </c>
    </row>
    <row r="50" spans="2:7">
      <c r="B50" t="s">
        <v>105</v>
      </c>
      <c r="C50" s="15">
        <v>8.48</v>
      </c>
      <c r="D50" s="15">
        <v>7.99</v>
      </c>
      <c r="E50" s="15">
        <f t="shared" si="0"/>
        <v>0</v>
      </c>
      <c r="F50" s="15">
        <f>Table4114196[[#This Row],[Gross Exempt Sales]]</f>
        <v>7.99</v>
      </c>
      <c r="G50" s="4">
        <f>Table4114196[[#This Row],[Gross Sales]]-Table4114196[[#This Row],[Gross Exempt Sales]]</f>
        <v>0.49000000000000021</v>
      </c>
    </row>
    <row r="51" spans="2:7">
      <c r="B51" t="s">
        <v>123</v>
      </c>
      <c r="C51" s="15">
        <v>0</v>
      </c>
      <c r="D51" s="15">
        <v>0</v>
      </c>
      <c r="E51" s="15">
        <f t="shared" si="0"/>
        <v>0</v>
      </c>
      <c r="F51" s="15">
        <f>Table4114196[[#This Row],[Gross Exempt Sales]]</f>
        <v>0</v>
      </c>
      <c r="G51" s="4">
        <f>Table4114196[[#This Row],[Gross Sales]]-Table4114196[[#This Row],[Gross Exempt Sales]]</f>
        <v>0</v>
      </c>
    </row>
    <row r="52" spans="2:7">
      <c r="B52" t="s">
        <v>129</v>
      </c>
      <c r="C52" s="15">
        <v>1.06</v>
      </c>
      <c r="D52" s="15">
        <v>0.99</v>
      </c>
      <c r="E52" s="15">
        <f t="shared" si="0"/>
        <v>0</v>
      </c>
      <c r="F52" s="15">
        <f>Table4114196[[#This Row],[Gross Exempt Sales]]</f>
        <v>0.99</v>
      </c>
      <c r="G52" s="4">
        <f>Table4114196[[#This Row],[Gross Sales]]-Table4114196[[#This Row],[Gross Exempt Sales]]</f>
        <v>7.0000000000000062E-2</v>
      </c>
    </row>
    <row r="53" spans="2:7">
      <c r="B53" s="30"/>
      <c r="C53" s="16">
        <f>SUBTOTAL(109,C48:C52)</f>
        <v>17.009999999999998</v>
      </c>
      <c r="D53" s="16">
        <f>SUBTOTAL(109,D48:D52)</f>
        <v>15.96</v>
      </c>
      <c r="E53" s="16">
        <f t="shared" si="0"/>
        <v>0</v>
      </c>
      <c r="F53" s="17">
        <f>SUBTOTAL(109,F48:F52)</f>
        <v>15.96</v>
      </c>
      <c r="G53" s="17">
        <f>SUBTOTAL(109,G48:G52)</f>
        <v>1.0499999999999998</v>
      </c>
    </row>
    <row r="54" spans="2:7">
      <c r="C54" s="13"/>
    </row>
    <row r="55" spans="2:7">
      <c r="B55" s="12" t="s">
        <v>34</v>
      </c>
      <c r="C55" s="12"/>
    </row>
    <row r="56" spans="2:7">
      <c r="C56" s="12"/>
    </row>
    <row r="57" spans="2:7">
      <c r="B57" t="s">
        <v>24</v>
      </c>
      <c r="C57" t="s">
        <v>25</v>
      </c>
      <c r="D57" t="s">
        <v>26</v>
      </c>
      <c r="E57" t="s">
        <v>37</v>
      </c>
      <c r="F57" t="s">
        <v>38</v>
      </c>
      <c r="G57" t="s">
        <v>39</v>
      </c>
    </row>
    <row r="58" spans="2:7">
      <c r="B58" t="s">
        <v>36</v>
      </c>
      <c r="C58" s="15">
        <v>0</v>
      </c>
      <c r="D58" s="15">
        <v>0</v>
      </c>
      <c r="E58" s="15">
        <v>0</v>
      </c>
      <c r="F58" s="15">
        <v>0</v>
      </c>
      <c r="G58" s="4">
        <f>Table4114196207[[#This Row],[Gross Sales]]-Table4114196207[[#This Row],[Gross Exempt Sales]]</f>
        <v>0</v>
      </c>
    </row>
    <row r="59" spans="2:7">
      <c r="B59" t="s">
        <v>35</v>
      </c>
      <c r="C59" s="15">
        <v>0</v>
      </c>
      <c r="D59" s="15">
        <v>0</v>
      </c>
      <c r="E59" s="15">
        <v>0</v>
      </c>
      <c r="F59" s="15">
        <v>0</v>
      </c>
      <c r="G59" s="4">
        <f t="shared" ref="G59" si="1">E59</f>
        <v>0</v>
      </c>
    </row>
    <row r="60" spans="2:7">
      <c r="C60" s="16">
        <f>SUM(C58:C59)</f>
        <v>0</v>
      </c>
      <c r="D60" s="16">
        <f>SUM(D58:D59)</f>
        <v>0</v>
      </c>
      <c r="E60" s="16">
        <f>SUM(E58:E59)</f>
        <v>0</v>
      </c>
      <c r="F60" s="16">
        <f>SUM(F58:F59)</f>
        <v>0</v>
      </c>
      <c r="G60" s="17">
        <f>SUM(G58:G59)</f>
        <v>0</v>
      </c>
    </row>
  </sheetData>
  <mergeCells count="3">
    <mergeCell ref="B1:G1"/>
    <mergeCell ref="B2:G3"/>
    <mergeCell ref="B4:G4"/>
  </mergeCells>
  <phoneticPr fontId="6" type="noConversion"/>
  <hyperlinks>
    <hyperlink ref="C6" r:id="rId1" display="http://www.dnaml.com"/>
  </hyperlinks>
  <pageMargins left="0.51181102362204722" right="0.11811023622047245" top="3.937007874015748E-2" bottom="3.937007874015748E-2" header="0.31496062992125984" footer="0.31496062992125984"/>
  <pageSetup paperSize="9" scale="60" orientation="portrait"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tabSelected="1" topLeftCell="D1" workbookViewId="0">
      <selection activeCell="R10" sqref="R10"/>
    </sheetView>
  </sheetViews>
  <sheetFormatPr defaultRowHeight="15"/>
  <cols>
    <col min="2" max="2" width="21.140625" customWidth="1"/>
    <col min="3" max="3" width="18.5703125" customWidth="1"/>
    <col min="4" max="4" width="20.7109375" customWidth="1"/>
    <col min="5" max="5" width="37.42578125" customWidth="1"/>
    <col min="6" max="12" width="9.140625" customWidth="1"/>
    <col min="13" max="13" width="16.42578125" customWidth="1"/>
    <col min="14" max="14" width="11" style="22" bestFit="1" customWidth="1"/>
    <col min="15" max="15" width="9.140625" customWidth="1"/>
    <col min="18" max="18" width="17.7109375" customWidth="1"/>
    <col min="19" max="19" width="12.140625" customWidth="1"/>
  </cols>
  <sheetData>
    <row r="1" spans="1:24" ht="23.25">
      <c r="A1" s="28">
        <v>19</v>
      </c>
      <c r="B1" s="19">
        <v>1000058220</v>
      </c>
      <c r="C1" s="19" t="s">
        <v>18</v>
      </c>
      <c r="D1" s="20">
        <v>40910.532511574071</v>
      </c>
      <c r="E1" s="26" t="s">
        <v>107</v>
      </c>
      <c r="F1" s="19" t="s">
        <v>108</v>
      </c>
      <c r="G1" s="19">
        <v>7.99</v>
      </c>
      <c r="H1" s="21" t="s">
        <v>17</v>
      </c>
      <c r="I1" s="19"/>
      <c r="J1" s="21" t="s">
        <v>43</v>
      </c>
      <c r="K1" s="21"/>
      <c r="L1" s="21" t="s">
        <v>46</v>
      </c>
      <c r="M1" s="21">
        <v>0</v>
      </c>
      <c r="N1" s="22">
        <v>1000058220</v>
      </c>
      <c r="O1" t="s">
        <v>19</v>
      </c>
      <c r="P1">
        <v>899</v>
      </c>
      <c r="Q1" t="s">
        <v>17</v>
      </c>
      <c r="R1" t="s">
        <v>47</v>
      </c>
      <c r="S1" t="s">
        <v>109</v>
      </c>
      <c r="T1">
        <v>11435</v>
      </c>
      <c r="U1">
        <v>1</v>
      </c>
      <c r="V1">
        <v>0</v>
      </c>
      <c r="W1">
        <v>0</v>
      </c>
      <c r="X1">
        <v>62</v>
      </c>
    </row>
    <row r="2" spans="1:24" ht="23.25">
      <c r="A2" s="29">
        <v>18</v>
      </c>
      <c r="B2" s="23">
        <v>1000058225</v>
      </c>
      <c r="C2" s="23" t="s">
        <v>110</v>
      </c>
      <c r="D2" s="24">
        <v>40910.716122685182</v>
      </c>
      <c r="E2" s="27" t="s">
        <v>111</v>
      </c>
      <c r="F2" s="23" t="s">
        <v>112</v>
      </c>
      <c r="G2" s="23">
        <v>9.99</v>
      </c>
      <c r="H2" s="25" t="s">
        <v>17</v>
      </c>
      <c r="I2" s="23"/>
      <c r="J2" s="25" t="s">
        <v>43</v>
      </c>
      <c r="K2" s="25"/>
      <c r="L2" s="25" t="s">
        <v>46</v>
      </c>
      <c r="M2" s="25">
        <v>0</v>
      </c>
      <c r="N2" s="22">
        <v>1000058225</v>
      </c>
      <c r="O2" t="s">
        <v>113</v>
      </c>
      <c r="P2">
        <v>999</v>
      </c>
      <c r="Q2" t="s">
        <v>17</v>
      </c>
      <c r="R2" t="s">
        <v>47</v>
      </c>
      <c r="S2" t="s">
        <v>114</v>
      </c>
      <c r="T2">
        <v>12601</v>
      </c>
      <c r="U2">
        <v>1</v>
      </c>
      <c r="V2">
        <v>0</v>
      </c>
      <c r="W2">
        <v>0</v>
      </c>
      <c r="X2">
        <v>0</v>
      </c>
    </row>
    <row r="3" spans="1:24" ht="34.5">
      <c r="A3" s="28">
        <v>17</v>
      </c>
      <c r="B3" s="19">
        <v>1000058243</v>
      </c>
      <c r="C3" s="19" t="s">
        <v>18</v>
      </c>
      <c r="D3" s="20">
        <v>40910.915532407409</v>
      </c>
      <c r="E3" s="26" t="s">
        <v>115</v>
      </c>
      <c r="F3" s="19" t="s">
        <v>116</v>
      </c>
      <c r="G3" s="19">
        <v>7.99</v>
      </c>
      <c r="H3" s="21" t="s">
        <v>17</v>
      </c>
      <c r="I3" s="19"/>
      <c r="J3" s="21" t="s">
        <v>43</v>
      </c>
      <c r="K3" s="21"/>
      <c r="L3" s="21" t="s">
        <v>46</v>
      </c>
      <c r="M3" s="21">
        <v>0</v>
      </c>
      <c r="N3" s="22">
        <v>1000058243</v>
      </c>
      <c r="O3" t="s">
        <v>19</v>
      </c>
      <c r="P3">
        <v>899</v>
      </c>
      <c r="Q3" t="s">
        <v>17</v>
      </c>
      <c r="R3" t="s">
        <v>31</v>
      </c>
      <c r="S3" t="s">
        <v>117</v>
      </c>
      <c r="T3">
        <v>94544</v>
      </c>
      <c r="U3">
        <v>1</v>
      </c>
      <c r="V3">
        <v>0</v>
      </c>
      <c r="W3">
        <v>0</v>
      </c>
      <c r="X3">
        <v>0</v>
      </c>
    </row>
    <row r="4" spans="1:24" ht="23.25">
      <c r="A4" s="29">
        <v>16</v>
      </c>
      <c r="B4" s="23">
        <v>1000058304</v>
      </c>
      <c r="C4" s="23" t="s">
        <v>100</v>
      </c>
      <c r="D4" s="24">
        <v>40912.480057870373</v>
      </c>
      <c r="E4" s="27" t="s">
        <v>118</v>
      </c>
      <c r="F4" s="23" t="s">
        <v>119</v>
      </c>
      <c r="G4" s="23">
        <v>8.4499999999999993</v>
      </c>
      <c r="H4" s="25" t="s">
        <v>17</v>
      </c>
      <c r="I4" s="23"/>
      <c r="J4" s="25" t="s">
        <v>43</v>
      </c>
      <c r="K4" s="25" t="s">
        <v>101</v>
      </c>
      <c r="L4" s="25" t="s">
        <v>46</v>
      </c>
      <c r="M4" s="25">
        <v>5.75</v>
      </c>
      <c r="N4" s="22">
        <v>1000058304</v>
      </c>
      <c r="O4" t="s">
        <v>102</v>
      </c>
      <c r="P4">
        <v>799</v>
      </c>
      <c r="Q4" t="s">
        <v>17</v>
      </c>
      <c r="R4" t="s">
        <v>99</v>
      </c>
      <c r="S4" t="s">
        <v>120</v>
      </c>
      <c r="T4">
        <v>28658</v>
      </c>
      <c r="U4">
        <v>1</v>
      </c>
      <c r="V4">
        <v>5.75</v>
      </c>
      <c r="W4">
        <v>46</v>
      </c>
      <c r="X4">
        <v>0</v>
      </c>
    </row>
    <row r="5" spans="1:24">
      <c r="A5" s="28">
        <v>15</v>
      </c>
      <c r="B5" s="19">
        <v>1000058373</v>
      </c>
      <c r="C5" s="19" t="s">
        <v>18</v>
      </c>
      <c r="D5" s="20">
        <v>40913.980613425927</v>
      </c>
      <c r="E5" s="26" t="s">
        <v>121</v>
      </c>
      <c r="F5" s="19" t="s">
        <v>122</v>
      </c>
      <c r="G5" s="19">
        <v>8.51</v>
      </c>
      <c r="H5" s="21" t="s">
        <v>17</v>
      </c>
      <c r="I5" s="19"/>
      <c r="J5" s="21" t="s">
        <v>43</v>
      </c>
      <c r="K5" s="21"/>
      <c r="L5" s="21" t="s">
        <v>46</v>
      </c>
      <c r="M5" s="21">
        <v>6.5</v>
      </c>
      <c r="N5" s="22">
        <v>1000058373</v>
      </c>
      <c r="O5" t="s">
        <v>19</v>
      </c>
      <c r="P5">
        <v>899</v>
      </c>
      <c r="Q5" t="s">
        <v>17</v>
      </c>
      <c r="R5" t="s">
        <v>123</v>
      </c>
      <c r="S5" t="s">
        <v>124</v>
      </c>
      <c r="T5">
        <v>98512</v>
      </c>
      <c r="U5">
        <v>1</v>
      </c>
      <c r="V5">
        <v>6.5</v>
      </c>
      <c r="W5">
        <v>52</v>
      </c>
      <c r="X5">
        <v>0</v>
      </c>
    </row>
    <row r="6" spans="1:24" ht="23.25">
      <c r="A6" s="29">
        <v>14</v>
      </c>
      <c r="B6" s="23">
        <v>1000058476</v>
      </c>
      <c r="C6" s="23" t="s">
        <v>125</v>
      </c>
      <c r="D6" s="24">
        <v>40916.861597222225</v>
      </c>
      <c r="E6" s="27" t="s">
        <v>126</v>
      </c>
      <c r="F6" s="23" t="s">
        <v>127</v>
      </c>
      <c r="G6" s="23">
        <v>1.06</v>
      </c>
      <c r="H6" s="25" t="s">
        <v>17</v>
      </c>
      <c r="I6" s="23"/>
      <c r="J6" s="25" t="s">
        <v>43</v>
      </c>
      <c r="K6" s="25"/>
      <c r="L6" s="25" t="s">
        <v>46</v>
      </c>
      <c r="M6" s="25">
        <v>7</v>
      </c>
      <c r="N6" s="22">
        <v>1000058477</v>
      </c>
      <c r="O6" t="s">
        <v>128</v>
      </c>
      <c r="P6">
        <v>99</v>
      </c>
      <c r="Q6" t="s">
        <v>17</v>
      </c>
      <c r="R6" t="s">
        <v>129</v>
      </c>
      <c r="S6" t="s">
        <v>130</v>
      </c>
      <c r="T6">
        <v>46222</v>
      </c>
      <c r="U6">
        <v>1</v>
      </c>
      <c r="V6">
        <v>7</v>
      </c>
      <c r="W6">
        <v>7</v>
      </c>
      <c r="X6">
        <v>42</v>
      </c>
    </row>
    <row r="7" spans="1:24" ht="23.25">
      <c r="A7" s="28">
        <v>13</v>
      </c>
      <c r="B7" s="19">
        <v>1000058484</v>
      </c>
      <c r="C7" s="19" t="s">
        <v>131</v>
      </c>
      <c r="D7" s="20">
        <v>40916.912222222221</v>
      </c>
      <c r="E7" s="26" t="s">
        <v>132</v>
      </c>
      <c r="F7" s="19" t="s">
        <v>133</v>
      </c>
      <c r="G7" s="19">
        <v>2.99</v>
      </c>
      <c r="H7" s="21" t="s">
        <v>17</v>
      </c>
      <c r="I7" s="19"/>
      <c r="J7" s="21" t="s">
        <v>43</v>
      </c>
      <c r="K7" s="21"/>
      <c r="L7" s="21" t="s">
        <v>46</v>
      </c>
      <c r="M7" s="21">
        <v>0</v>
      </c>
      <c r="N7" s="22">
        <v>1000058484</v>
      </c>
      <c r="O7" t="s">
        <v>134</v>
      </c>
      <c r="P7">
        <v>299</v>
      </c>
      <c r="Q7" t="s">
        <v>17</v>
      </c>
      <c r="R7" t="s">
        <v>135</v>
      </c>
      <c r="S7" t="s">
        <v>136</v>
      </c>
      <c r="T7">
        <v>44087</v>
      </c>
      <c r="U7">
        <v>1</v>
      </c>
      <c r="V7">
        <v>0</v>
      </c>
      <c r="W7">
        <v>0</v>
      </c>
      <c r="X7">
        <v>12</v>
      </c>
    </row>
    <row r="8" spans="1:24" ht="23.25">
      <c r="A8" s="29">
        <v>12</v>
      </c>
      <c r="B8" s="23">
        <v>1000058667</v>
      </c>
      <c r="C8" s="23" t="s">
        <v>137</v>
      </c>
      <c r="D8" s="24">
        <v>40919.516979166663</v>
      </c>
      <c r="E8" s="27" t="s">
        <v>138</v>
      </c>
      <c r="F8" s="23" t="s">
        <v>139</v>
      </c>
      <c r="G8" s="23">
        <v>6.99</v>
      </c>
      <c r="H8" s="25" t="s">
        <v>17</v>
      </c>
      <c r="I8" s="23"/>
      <c r="J8" s="25" t="s">
        <v>43</v>
      </c>
      <c r="K8" s="25"/>
      <c r="L8" s="25" t="s">
        <v>46</v>
      </c>
      <c r="M8" s="25">
        <v>0</v>
      </c>
      <c r="N8" s="22">
        <v>1000058667</v>
      </c>
      <c r="O8" t="s">
        <v>140</v>
      </c>
      <c r="P8">
        <v>699</v>
      </c>
      <c r="Q8" t="s">
        <v>17</v>
      </c>
      <c r="R8" t="s">
        <v>141</v>
      </c>
      <c r="S8" t="s">
        <v>142</v>
      </c>
      <c r="T8">
        <v>55066</v>
      </c>
      <c r="U8">
        <v>1</v>
      </c>
      <c r="V8">
        <v>0</v>
      </c>
      <c r="W8">
        <v>0</v>
      </c>
      <c r="X8">
        <v>52</v>
      </c>
    </row>
    <row r="9" spans="1:24" ht="23.25">
      <c r="A9" s="28">
        <v>11</v>
      </c>
      <c r="B9" s="19">
        <v>1000058726</v>
      </c>
      <c r="C9" s="19" t="s">
        <v>143</v>
      </c>
      <c r="D9" s="20">
        <v>40920.810740740744</v>
      </c>
      <c r="E9" s="26" t="s">
        <v>144</v>
      </c>
      <c r="F9" s="19" t="s">
        <v>145</v>
      </c>
      <c r="G9" s="19">
        <v>14.99</v>
      </c>
      <c r="H9" s="21" t="s">
        <v>17</v>
      </c>
      <c r="I9" s="19"/>
      <c r="J9" s="21" t="s">
        <v>43</v>
      </c>
      <c r="K9" s="21"/>
      <c r="L9" s="21"/>
      <c r="M9" s="21">
        <v>0</v>
      </c>
      <c r="N9" s="22">
        <v>1000058726</v>
      </c>
      <c r="O9" t="s">
        <v>146</v>
      </c>
      <c r="P9">
        <v>1499</v>
      </c>
      <c r="Q9" t="s">
        <v>17</v>
      </c>
      <c r="R9" t="s">
        <v>147</v>
      </c>
      <c r="S9" t="s">
        <v>148</v>
      </c>
      <c r="T9">
        <v>3048</v>
      </c>
      <c r="U9">
        <v>0</v>
      </c>
      <c r="V9">
        <v>0</v>
      </c>
      <c r="W9">
        <v>0</v>
      </c>
      <c r="X9">
        <v>213</v>
      </c>
    </row>
    <row r="10" spans="1:24" ht="23.25">
      <c r="A10" s="29">
        <v>10</v>
      </c>
      <c r="B10" s="23">
        <v>1000058770</v>
      </c>
      <c r="C10" s="23" t="s">
        <v>97</v>
      </c>
      <c r="D10" s="24">
        <v>40921.61314814815</v>
      </c>
      <c r="E10" s="27" t="s">
        <v>149</v>
      </c>
      <c r="F10" s="23" t="s">
        <v>150</v>
      </c>
      <c r="G10" s="23">
        <v>2.13</v>
      </c>
      <c r="H10" s="25" t="s">
        <v>17</v>
      </c>
      <c r="I10" s="23"/>
      <c r="J10" s="25" t="s">
        <v>43</v>
      </c>
      <c r="K10" s="25"/>
      <c r="L10" s="25"/>
      <c r="M10" s="25">
        <v>7</v>
      </c>
      <c r="N10" s="22">
        <v>1000058770</v>
      </c>
      <c r="O10" t="s">
        <v>98</v>
      </c>
      <c r="P10">
        <v>199</v>
      </c>
      <c r="Q10" t="s">
        <v>17</v>
      </c>
      <c r="R10" t="s">
        <v>151</v>
      </c>
      <c r="S10" t="s">
        <v>152</v>
      </c>
      <c r="T10">
        <v>38117</v>
      </c>
      <c r="U10">
        <v>0</v>
      </c>
      <c r="V10">
        <v>7</v>
      </c>
      <c r="W10">
        <v>14</v>
      </c>
      <c r="X10">
        <v>0</v>
      </c>
    </row>
    <row r="11" spans="1:24" ht="23.25">
      <c r="A11" s="28">
        <v>9</v>
      </c>
      <c r="B11" s="19">
        <v>1000058852</v>
      </c>
      <c r="C11" s="19" t="s">
        <v>153</v>
      </c>
      <c r="D11" s="20">
        <v>40923.483935185184</v>
      </c>
      <c r="E11" s="26" t="s">
        <v>154</v>
      </c>
      <c r="F11" s="19" t="s">
        <v>155</v>
      </c>
      <c r="G11" s="19">
        <v>4.99</v>
      </c>
      <c r="H11" s="21" t="s">
        <v>17</v>
      </c>
      <c r="I11" s="19"/>
      <c r="J11" s="21" t="s">
        <v>43</v>
      </c>
      <c r="K11" s="21"/>
      <c r="L11" s="21" t="s">
        <v>46</v>
      </c>
      <c r="M11" s="21">
        <v>0</v>
      </c>
      <c r="N11" s="22">
        <v>1000058852</v>
      </c>
      <c r="O11" t="s">
        <v>156</v>
      </c>
      <c r="P11">
        <v>499</v>
      </c>
      <c r="Q11" t="s">
        <v>17</v>
      </c>
      <c r="R11" t="s">
        <v>157</v>
      </c>
      <c r="S11" t="s">
        <v>158</v>
      </c>
      <c r="T11">
        <v>31064</v>
      </c>
      <c r="U11">
        <v>1</v>
      </c>
      <c r="V11">
        <v>0</v>
      </c>
      <c r="W11">
        <v>0</v>
      </c>
      <c r="X11">
        <v>44</v>
      </c>
    </row>
    <row r="12" spans="1:24" ht="23.25">
      <c r="A12" s="28">
        <v>7</v>
      </c>
      <c r="B12" s="19">
        <v>1000058890</v>
      </c>
      <c r="C12" s="19" t="s">
        <v>159</v>
      </c>
      <c r="D12" s="20">
        <v>40924.622106481482</v>
      </c>
      <c r="E12" s="26" t="s">
        <v>160</v>
      </c>
      <c r="F12" s="19" t="s">
        <v>161</v>
      </c>
      <c r="G12" s="19">
        <v>7.99</v>
      </c>
      <c r="H12" s="21" t="s">
        <v>17</v>
      </c>
      <c r="I12" s="19"/>
      <c r="J12" s="21" t="s">
        <v>43</v>
      </c>
      <c r="K12" s="21"/>
      <c r="L12" s="21" t="s">
        <v>46</v>
      </c>
      <c r="M12" s="21">
        <v>0</v>
      </c>
      <c r="N12" s="22">
        <v>1000058891</v>
      </c>
      <c r="O12" t="s">
        <v>162</v>
      </c>
      <c r="P12">
        <v>799</v>
      </c>
      <c r="Q12" t="s">
        <v>17</v>
      </c>
      <c r="R12" t="s">
        <v>135</v>
      </c>
      <c r="S12" t="s">
        <v>163</v>
      </c>
      <c r="T12">
        <v>44224</v>
      </c>
      <c r="U12">
        <v>1</v>
      </c>
      <c r="V12">
        <v>0</v>
      </c>
      <c r="W12">
        <v>0</v>
      </c>
      <c r="X12">
        <v>0</v>
      </c>
    </row>
    <row r="13" spans="1:24" ht="23.25">
      <c r="A13" s="29">
        <v>8</v>
      </c>
      <c r="B13" s="23">
        <v>1000058890</v>
      </c>
      <c r="C13" s="23" t="s">
        <v>164</v>
      </c>
      <c r="D13" s="24">
        <v>40924.622106481482</v>
      </c>
      <c r="E13" s="27" t="s">
        <v>160</v>
      </c>
      <c r="F13" s="23" t="s">
        <v>161</v>
      </c>
      <c r="G13" s="23">
        <v>7.99</v>
      </c>
      <c r="H13" s="25" t="s">
        <v>17</v>
      </c>
      <c r="I13" s="23"/>
      <c r="J13" s="25" t="s">
        <v>43</v>
      </c>
      <c r="K13" s="25"/>
      <c r="L13" s="25" t="s">
        <v>46</v>
      </c>
      <c r="M13" s="25">
        <v>0</v>
      </c>
      <c r="N13" s="22">
        <v>1000058890</v>
      </c>
      <c r="O13" t="s">
        <v>165</v>
      </c>
      <c r="P13">
        <v>799</v>
      </c>
      <c r="Q13" t="s">
        <v>17</v>
      </c>
      <c r="R13" t="s">
        <v>135</v>
      </c>
      <c r="S13" t="s">
        <v>163</v>
      </c>
      <c r="T13">
        <v>44224</v>
      </c>
      <c r="U13">
        <v>1</v>
      </c>
      <c r="V13">
        <v>0</v>
      </c>
      <c r="W13">
        <v>0</v>
      </c>
      <c r="X13">
        <v>0</v>
      </c>
    </row>
    <row r="14" spans="1:24" ht="23.25">
      <c r="A14" s="29">
        <v>6</v>
      </c>
      <c r="B14" s="23">
        <v>1000058980</v>
      </c>
      <c r="C14" s="23" t="s">
        <v>166</v>
      </c>
      <c r="D14" s="24">
        <v>40926.817071759258</v>
      </c>
      <c r="E14" s="27" t="s">
        <v>167</v>
      </c>
      <c r="F14" s="23" t="s">
        <v>168</v>
      </c>
      <c r="G14" s="23">
        <v>8.99</v>
      </c>
      <c r="H14" s="25" t="s">
        <v>17</v>
      </c>
      <c r="I14" s="23"/>
      <c r="J14" s="25" t="s">
        <v>43</v>
      </c>
      <c r="K14" s="25"/>
      <c r="L14" s="25" t="s">
        <v>46</v>
      </c>
      <c r="M14" s="25">
        <v>0</v>
      </c>
      <c r="N14" s="22">
        <v>1000058980</v>
      </c>
      <c r="O14" t="s">
        <v>169</v>
      </c>
      <c r="P14">
        <v>899</v>
      </c>
      <c r="Q14" t="s">
        <v>17</v>
      </c>
      <c r="R14" t="s">
        <v>157</v>
      </c>
      <c r="S14" t="s">
        <v>170</v>
      </c>
      <c r="T14">
        <v>30705</v>
      </c>
      <c r="U14">
        <v>1</v>
      </c>
      <c r="V14">
        <v>0</v>
      </c>
      <c r="W14">
        <v>0</v>
      </c>
      <c r="X14">
        <v>150</v>
      </c>
    </row>
    <row r="15" spans="1:24" ht="34.5">
      <c r="A15" s="28">
        <v>5</v>
      </c>
      <c r="B15" s="19">
        <v>1000059063</v>
      </c>
      <c r="C15" s="19" t="s">
        <v>171</v>
      </c>
      <c r="D15" s="20">
        <v>40928.771273148152</v>
      </c>
      <c r="E15" s="26" t="s">
        <v>172</v>
      </c>
      <c r="F15" s="19" t="s">
        <v>173</v>
      </c>
      <c r="G15" s="19">
        <v>9.99</v>
      </c>
      <c r="H15" s="21" t="s">
        <v>17</v>
      </c>
      <c r="I15" s="19"/>
      <c r="J15" s="21" t="s">
        <v>43</v>
      </c>
      <c r="K15" s="21" t="s">
        <v>103</v>
      </c>
      <c r="L15" s="21" t="s">
        <v>46</v>
      </c>
      <c r="M15" s="21">
        <v>0</v>
      </c>
      <c r="N15" s="22">
        <v>1000059063</v>
      </c>
      <c r="O15" t="s">
        <v>174</v>
      </c>
      <c r="P15">
        <v>999</v>
      </c>
      <c r="Q15" t="s">
        <v>17</v>
      </c>
      <c r="R15" t="s">
        <v>104</v>
      </c>
      <c r="S15" t="s">
        <v>175</v>
      </c>
      <c r="T15">
        <v>63052</v>
      </c>
      <c r="U15">
        <v>1</v>
      </c>
      <c r="V15">
        <v>0</v>
      </c>
      <c r="W15">
        <v>0</v>
      </c>
      <c r="X15">
        <v>0</v>
      </c>
    </row>
    <row r="16" spans="1:24" ht="23.25">
      <c r="A16" s="29">
        <v>4</v>
      </c>
      <c r="B16" s="23">
        <v>1000059117</v>
      </c>
      <c r="C16" s="23" t="s">
        <v>176</v>
      </c>
      <c r="D16" s="24">
        <v>40930.864687499998</v>
      </c>
      <c r="E16" s="27" t="s">
        <v>177</v>
      </c>
      <c r="F16" s="23" t="s">
        <v>178</v>
      </c>
      <c r="G16" s="23">
        <v>11.99</v>
      </c>
      <c r="H16" s="25" t="s">
        <v>17</v>
      </c>
      <c r="I16" s="23"/>
      <c r="J16" s="25" t="s">
        <v>43</v>
      </c>
      <c r="K16" s="25"/>
      <c r="L16" s="25" t="s">
        <v>46</v>
      </c>
      <c r="M16" s="25">
        <v>0</v>
      </c>
      <c r="N16" s="22">
        <v>1000059117</v>
      </c>
      <c r="O16" t="s">
        <v>179</v>
      </c>
      <c r="P16">
        <v>1199</v>
      </c>
      <c r="Q16" t="s">
        <v>17</v>
      </c>
      <c r="R16" t="s">
        <v>73</v>
      </c>
      <c r="S16" t="s">
        <v>180</v>
      </c>
      <c r="T16">
        <v>97008</v>
      </c>
      <c r="U16">
        <v>1</v>
      </c>
      <c r="V16">
        <v>0</v>
      </c>
      <c r="W16">
        <v>0</v>
      </c>
      <c r="X16">
        <v>0</v>
      </c>
    </row>
    <row r="17" spans="1:24" ht="23.25">
      <c r="A17" s="28">
        <v>3</v>
      </c>
      <c r="B17" s="19">
        <v>1000059299</v>
      </c>
      <c r="C17" s="19" t="s">
        <v>181</v>
      </c>
      <c r="D17" s="20">
        <v>40937.320706018516</v>
      </c>
      <c r="E17" s="26" t="s">
        <v>182</v>
      </c>
      <c r="F17" s="19" t="s">
        <v>183</v>
      </c>
      <c r="G17" s="19">
        <v>5.34</v>
      </c>
      <c r="H17" s="21" t="s">
        <v>17</v>
      </c>
      <c r="I17" s="19"/>
      <c r="J17" s="21" t="s">
        <v>43</v>
      </c>
      <c r="K17" s="21"/>
      <c r="L17" s="21" t="s">
        <v>46</v>
      </c>
      <c r="M17" s="21">
        <v>7</v>
      </c>
      <c r="N17" s="22">
        <v>1000059299</v>
      </c>
      <c r="O17" t="s">
        <v>184</v>
      </c>
      <c r="P17">
        <v>499</v>
      </c>
      <c r="Q17" t="s">
        <v>17</v>
      </c>
      <c r="R17" t="s">
        <v>64</v>
      </c>
      <c r="S17" t="s">
        <v>185</v>
      </c>
      <c r="T17">
        <v>7039</v>
      </c>
      <c r="U17">
        <v>1</v>
      </c>
      <c r="V17">
        <v>7</v>
      </c>
      <c r="W17">
        <v>35</v>
      </c>
      <c r="X17">
        <v>0</v>
      </c>
    </row>
    <row r="18" spans="1:24" ht="23.25">
      <c r="A18" s="29">
        <v>2</v>
      </c>
      <c r="B18" s="23">
        <v>1000059310</v>
      </c>
      <c r="C18" s="23" t="s">
        <v>186</v>
      </c>
      <c r="D18" s="24">
        <v>40937.517187500001</v>
      </c>
      <c r="E18" s="27" t="s">
        <v>187</v>
      </c>
      <c r="F18" s="23" t="s">
        <v>188</v>
      </c>
      <c r="G18" s="23">
        <v>12.59</v>
      </c>
      <c r="H18" s="25" t="s">
        <v>17</v>
      </c>
      <c r="I18" s="23"/>
      <c r="J18" s="25" t="s">
        <v>43</v>
      </c>
      <c r="K18" s="25"/>
      <c r="L18" s="25" t="s">
        <v>46</v>
      </c>
      <c r="M18" s="25">
        <v>5</v>
      </c>
      <c r="N18" s="22">
        <v>1000059310</v>
      </c>
      <c r="O18" t="s">
        <v>189</v>
      </c>
      <c r="P18">
        <v>1199</v>
      </c>
      <c r="Q18" t="s">
        <v>17</v>
      </c>
      <c r="R18" t="s">
        <v>190</v>
      </c>
      <c r="S18" t="s">
        <v>191</v>
      </c>
      <c r="T18">
        <v>87116</v>
      </c>
      <c r="U18">
        <v>1</v>
      </c>
      <c r="V18">
        <v>5</v>
      </c>
      <c r="W18">
        <v>60</v>
      </c>
      <c r="X18">
        <v>0</v>
      </c>
    </row>
    <row r="19" spans="1:24" ht="23.25">
      <c r="A19" s="28"/>
      <c r="B19" s="19">
        <v>1000059340</v>
      </c>
      <c r="C19" s="19" t="s">
        <v>192</v>
      </c>
      <c r="D19" s="20">
        <v>40938.685567129629</v>
      </c>
      <c r="E19" s="26" t="s">
        <v>193</v>
      </c>
      <c r="F19" s="19" t="s">
        <v>194</v>
      </c>
      <c r="G19" s="19">
        <v>14.68</v>
      </c>
      <c r="H19" s="21" t="s">
        <v>17</v>
      </c>
      <c r="I19" s="19"/>
      <c r="J19" s="21" t="s">
        <v>96</v>
      </c>
      <c r="K19" s="21"/>
      <c r="L19" s="21"/>
      <c r="M19" s="21">
        <v>13</v>
      </c>
      <c r="N19" s="22">
        <v>1000059340</v>
      </c>
      <c r="O19" t="s">
        <v>195</v>
      </c>
      <c r="P19">
        <v>1299</v>
      </c>
      <c r="Q19" t="s">
        <v>17</v>
      </c>
      <c r="R19" t="s">
        <v>196</v>
      </c>
      <c r="S19" t="s">
        <v>197</v>
      </c>
      <c r="T19" t="s">
        <v>198</v>
      </c>
      <c r="U19">
        <v>0</v>
      </c>
      <c r="V19">
        <v>13</v>
      </c>
      <c r="W19">
        <v>169</v>
      </c>
      <c r="X19">
        <v>0</v>
      </c>
    </row>
    <row r="20" spans="1:24">
      <c r="A20" s="43">
        <v>1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24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Q21">
        <f>SUM(Q1:Q20)</f>
        <v>0</v>
      </c>
    </row>
    <row r="22" spans="1:24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24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24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31"/>
    </row>
  </sheetData>
  <sortState ref="A1:X18">
    <sortCondition ref="A1"/>
  </sortState>
  <mergeCells count="5">
    <mergeCell ref="A20:M20"/>
    <mergeCell ref="A21:M21"/>
    <mergeCell ref="A22:M22"/>
    <mergeCell ref="A23:M23"/>
    <mergeCell ref="A24:M24"/>
  </mergeCells>
  <hyperlinks>
    <hyperlink ref="E19" r:id="rId1" display="javascript:OpenOrderUserDetail(1000059340)"/>
    <hyperlink ref="E18" r:id="rId2" display="javascript:OpenOrderUserDetail(1000059310)"/>
    <hyperlink ref="E17" r:id="rId3" display="javascript:OpenOrderUserDetail(1000059299)"/>
    <hyperlink ref="E16" r:id="rId4" display="javascript:OpenOrderUserDetail(1000059117)"/>
    <hyperlink ref="E15" r:id="rId5" display="javascript:OpenOrderUserDetail(1000059063)"/>
    <hyperlink ref="E14" r:id="rId6" display="javascript:OpenOrderUserDetail(1000058980)"/>
    <hyperlink ref="E12" r:id="rId7" display="javascript:OpenOrderUserDetail(1000058891)"/>
    <hyperlink ref="E13" r:id="rId8" display="javascript:OpenOrderUserDetail(1000058890)"/>
    <hyperlink ref="E11" r:id="rId9" display="javascript:OpenOrderUserDetail(1000058852)"/>
    <hyperlink ref="E10" r:id="rId10" display="javascript:OpenOrderUserDetail(1000058770)"/>
    <hyperlink ref="E9" r:id="rId11" display="javascript:OpenOrderUserDetail(1000058726)"/>
    <hyperlink ref="E8" r:id="rId12" display="javascript:OpenOrderUserDetail(1000058667)"/>
    <hyperlink ref="E7" r:id="rId13" display="javascript:OpenOrderUserDetail(1000058484)"/>
    <hyperlink ref="E6" r:id="rId14" display="javascript:OpenOrderUserDetail(1000058477)"/>
    <hyperlink ref="E5" r:id="rId15" display="javascript:OpenOrderUserDetail(1000058373)"/>
    <hyperlink ref="E4" r:id="rId16" display="javascript:OpenOrderUserDetail(1000058304)"/>
    <hyperlink ref="E3" r:id="rId17" display="javascript:OpenOrderUserDetail(1000058243)"/>
    <hyperlink ref="E2" r:id="rId18" display="javascript:OpenOrderUserDetail(1000058225)"/>
    <hyperlink ref="E1" r:id="rId19" display="javascript:OpenOrderUserDetail(1000058220)"/>
  </hyperlinks>
  <pageMargins left="0.7" right="0.7" top="0.75" bottom="0.75" header="0.3" footer="0.3"/>
  <pageSetup paperSize="9" orientation="portrait" horizontalDpi="300" verticalDpi="300" r:id="rId2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9"/>
  <sheetViews>
    <sheetView workbookViewId="0">
      <selection activeCell="T19" activeCellId="1" sqref="M19 T19"/>
    </sheetView>
  </sheetViews>
  <sheetFormatPr defaultRowHeight="15"/>
  <cols>
    <col min="1" max="1" width="9.5703125" bestFit="1" customWidth="1"/>
    <col min="2" max="2" width="40" bestFit="1" customWidth="1"/>
    <col min="3" max="3" width="13.140625" bestFit="1" customWidth="1"/>
    <col min="11" max="11" width="11" bestFit="1" customWidth="1"/>
    <col min="12" max="12" width="14.140625" style="22" bestFit="1" customWidth="1"/>
    <col min="15" max="15" width="14" bestFit="1" customWidth="1"/>
    <col min="16" max="16" width="14.28515625" bestFit="1" customWidth="1"/>
  </cols>
  <sheetData>
    <row r="1" spans="1:23" ht="12.6" customHeight="1">
      <c r="A1" s="19">
        <v>1000046860</v>
      </c>
      <c r="B1" s="19" t="s">
        <v>48</v>
      </c>
      <c r="C1" s="20">
        <v>40450.02847222222</v>
      </c>
      <c r="D1" s="19">
        <v>9.99</v>
      </c>
      <c r="E1" s="21" t="s">
        <v>17</v>
      </c>
      <c r="F1" s="19"/>
      <c r="G1" s="21" t="s">
        <v>43</v>
      </c>
      <c r="H1" s="21"/>
      <c r="I1" s="21" t="s">
        <v>46</v>
      </c>
      <c r="J1" s="21">
        <v>9.75</v>
      </c>
      <c r="K1">
        <v>1000046860</v>
      </c>
      <c r="L1" s="22" t="s">
        <v>49</v>
      </c>
      <c r="M1">
        <v>999</v>
      </c>
      <c r="N1" t="s">
        <v>17</v>
      </c>
      <c r="O1" s="12" t="s">
        <v>31</v>
      </c>
      <c r="P1" t="s">
        <v>50</v>
      </c>
      <c r="Q1">
        <v>92868</v>
      </c>
      <c r="R1">
        <v>1</v>
      </c>
      <c r="S1">
        <v>9.75</v>
      </c>
      <c r="T1">
        <v>0</v>
      </c>
      <c r="V1">
        <f>A1-K1</f>
        <v>0</v>
      </c>
      <c r="W1">
        <f>(M1+T1)/100-D1</f>
        <v>0</v>
      </c>
    </row>
    <row r="2" spans="1:23" ht="12.6" customHeight="1">
      <c r="A2" s="23">
        <v>1000046839</v>
      </c>
      <c r="B2" s="23" t="s">
        <v>51</v>
      </c>
      <c r="C2" s="24">
        <v>40448.841157407405</v>
      </c>
      <c r="D2" s="23">
        <v>5.27</v>
      </c>
      <c r="E2" s="25" t="s">
        <v>17</v>
      </c>
      <c r="F2" s="23"/>
      <c r="G2" s="25" t="s">
        <v>43</v>
      </c>
      <c r="H2" s="25"/>
      <c r="I2" s="25" t="s">
        <v>46</v>
      </c>
      <c r="J2" s="25">
        <v>9.4459999999999997</v>
      </c>
      <c r="K2">
        <v>1000046839</v>
      </c>
      <c r="L2" s="22" t="s">
        <v>52</v>
      </c>
      <c r="M2">
        <v>499</v>
      </c>
      <c r="N2" t="s">
        <v>17</v>
      </c>
      <c r="O2" s="12" t="s">
        <v>53</v>
      </c>
      <c r="P2" t="s">
        <v>54</v>
      </c>
      <c r="Q2">
        <v>85122</v>
      </c>
      <c r="R2">
        <v>1</v>
      </c>
      <c r="S2">
        <v>9.4459999999999997</v>
      </c>
      <c r="T2">
        <v>28</v>
      </c>
      <c r="V2">
        <f t="shared" ref="V2:V16" si="0">A2-K2</f>
        <v>0</v>
      </c>
      <c r="W2">
        <f t="shared" ref="W2:W16" si="1">(M2+T2)/100-D2</f>
        <v>0</v>
      </c>
    </row>
    <row r="3" spans="1:23" ht="12.6" customHeight="1">
      <c r="A3" s="19">
        <v>1000046805</v>
      </c>
      <c r="B3" s="19" t="s">
        <v>55</v>
      </c>
      <c r="C3" s="20">
        <v>40446.997430555559</v>
      </c>
      <c r="D3" s="19">
        <v>8.99</v>
      </c>
      <c r="E3" s="21" t="s">
        <v>17</v>
      </c>
      <c r="F3" s="19"/>
      <c r="G3" s="21" t="s">
        <v>43</v>
      </c>
      <c r="H3" s="21"/>
      <c r="I3" s="21" t="s">
        <v>46</v>
      </c>
      <c r="J3" s="21">
        <v>7</v>
      </c>
      <c r="K3">
        <v>1000046805</v>
      </c>
      <c r="L3" s="22" t="s">
        <v>56</v>
      </c>
      <c r="M3">
        <v>899</v>
      </c>
      <c r="N3" t="s">
        <v>17</v>
      </c>
      <c r="O3" s="12" t="s">
        <v>57</v>
      </c>
      <c r="P3" t="s">
        <v>58</v>
      </c>
      <c r="Q3">
        <v>29303</v>
      </c>
      <c r="R3">
        <v>1</v>
      </c>
      <c r="S3">
        <v>7</v>
      </c>
      <c r="T3">
        <v>0</v>
      </c>
      <c r="V3">
        <f t="shared" si="0"/>
        <v>0</v>
      </c>
      <c r="W3">
        <f t="shared" si="1"/>
        <v>0</v>
      </c>
    </row>
    <row r="4" spans="1:23" ht="12.6" customHeight="1">
      <c r="A4" s="23">
        <v>1000046799</v>
      </c>
      <c r="B4" s="23" t="s">
        <v>59</v>
      </c>
      <c r="C4" s="24">
        <v>40446.485914351855</v>
      </c>
      <c r="D4" s="23">
        <v>10.61</v>
      </c>
      <c r="E4" s="25" t="s">
        <v>17</v>
      </c>
      <c r="F4" s="23"/>
      <c r="G4" s="25" t="s">
        <v>43</v>
      </c>
      <c r="H4" s="25"/>
      <c r="I4" s="25" t="s">
        <v>46</v>
      </c>
      <c r="J4" s="25">
        <v>6.25</v>
      </c>
      <c r="K4">
        <v>1000046799</v>
      </c>
      <c r="L4" s="22" t="s">
        <v>60</v>
      </c>
      <c r="M4">
        <v>999</v>
      </c>
      <c r="N4" t="s">
        <v>17</v>
      </c>
      <c r="O4" s="12" t="s">
        <v>33</v>
      </c>
      <c r="P4" t="s">
        <v>61</v>
      </c>
      <c r="Q4">
        <v>77095</v>
      </c>
      <c r="R4">
        <v>1</v>
      </c>
      <c r="S4">
        <v>6.25</v>
      </c>
      <c r="T4">
        <v>62</v>
      </c>
      <c r="V4">
        <f t="shared" si="0"/>
        <v>0</v>
      </c>
      <c r="W4">
        <f t="shared" si="1"/>
        <v>0</v>
      </c>
    </row>
    <row r="5" spans="1:23" ht="12.6" customHeight="1">
      <c r="A5" s="19">
        <v>1000046733</v>
      </c>
      <c r="B5" s="19" t="s">
        <v>62</v>
      </c>
      <c r="C5" s="20">
        <v>40444.80059027778</v>
      </c>
      <c r="D5" s="19">
        <v>13.9</v>
      </c>
      <c r="E5" s="21" t="s">
        <v>17</v>
      </c>
      <c r="F5" s="19"/>
      <c r="G5" s="21" t="s">
        <v>43</v>
      </c>
      <c r="H5" s="21"/>
      <c r="I5" s="21" t="s">
        <v>46</v>
      </c>
      <c r="J5" s="21">
        <v>7</v>
      </c>
      <c r="K5">
        <v>1000046733</v>
      </c>
      <c r="L5" s="22" t="s">
        <v>63</v>
      </c>
      <c r="M5">
        <v>1299</v>
      </c>
      <c r="N5" t="s">
        <v>17</v>
      </c>
      <c r="O5" s="12" t="s">
        <v>64</v>
      </c>
      <c r="P5" t="s">
        <v>65</v>
      </c>
      <c r="Q5">
        <v>8012</v>
      </c>
      <c r="R5">
        <v>1</v>
      </c>
      <c r="S5">
        <v>7</v>
      </c>
      <c r="T5">
        <v>91</v>
      </c>
      <c r="V5">
        <f t="shared" si="0"/>
        <v>0</v>
      </c>
      <c r="W5">
        <f t="shared" si="1"/>
        <v>0</v>
      </c>
    </row>
    <row r="6" spans="1:23" ht="12.6" customHeight="1">
      <c r="A6" s="23">
        <v>1000046662</v>
      </c>
      <c r="B6" s="23" t="s">
        <v>66</v>
      </c>
      <c r="C6" s="24">
        <v>40441.854907407411</v>
      </c>
      <c r="D6" s="23">
        <v>9.99</v>
      </c>
      <c r="E6" s="25" t="s">
        <v>17</v>
      </c>
      <c r="F6" s="23"/>
      <c r="G6" s="25" t="s">
        <v>43</v>
      </c>
      <c r="H6" s="25"/>
      <c r="I6" s="25" t="s">
        <v>46</v>
      </c>
      <c r="J6" s="25">
        <v>6</v>
      </c>
      <c r="K6">
        <v>1000046662</v>
      </c>
      <c r="L6" s="22" t="s">
        <v>67</v>
      </c>
      <c r="M6">
        <v>999</v>
      </c>
      <c r="N6" t="s">
        <v>17</v>
      </c>
      <c r="O6" s="12" t="s">
        <v>41</v>
      </c>
      <c r="P6" t="s">
        <v>68</v>
      </c>
      <c r="Q6">
        <v>19130</v>
      </c>
      <c r="R6">
        <v>1</v>
      </c>
      <c r="S6">
        <v>6</v>
      </c>
      <c r="T6">
        <v>0</v>
      </c>
      <c r="V6">
        <f t="shared" si="0"/>
        <v>0</v>
      </c>
      <c r="W6">
        <f t="shared" si="1"/>
        <v>0</v>
      </c>
    </row>
    <row r="7" spans="1:23" ht="12.6" customHeight="1">
      <c r="A7" s="19">
        <v>1000046548</v>
      </c>
      <c r="B7" s="19" t="s">
        <v>18</v>
      </c>
      <c r="C7" s="20">
        <v>40437.416076388887</v>
      </c>
      <c r="D7" s="19">
        <v>9.99</v>
      </c>
      <c r="E7" s="21" t="s">
        <v>17</v>
      </c>
      <c r="F7" s="19"/>
      <c r="G7" s="21" t="s">
        <v>43</v>
      </c>
      <c r="H7" s="21"/>
      <c r="I7" s="21" t="s">
        <v>46</v>
      </c>
      <c r="J7" s="21">
        <v>6</v>
      </c>
      <c r="K7">
        <v>1000046548</v>
      </c>
      <c r="L7" s="22" t="s">
        <v>19</v>
      </c>
      <c r="M7">
        <v>999</v>
      </c>
      <c r="N7" t="s">
        <v>17</v>
      </c>
      <c r="O7" s="12" t="s">
        <v>32</v>
      </c>
      <c r="P7" t="s">
        <v>69</v>
      </c>
      <c r="Q7">
        <v>33844</v>
      </c>
      <c r="R7">
        <v>1</v>
      </c>
      <c r="S7">
        <v>6</v>
      </c>
      <c r="T7">
        <v>0</v>
      </c>
      <c r="V7">
        <f t="shared" si="0"/>
        <v>0</v>
      </c>
      <c r="W7">
        <f t="shared" si="1"/>
        <v>0</v>
      </c>
    </row>
    <row r="8" spans="1:23" ht="12.6" customHeight="1">
      <c r="A8" s="23">
        <v>1000046428</v>
      </c>
      <c r="B8" s="23" t="s">
        <v>70</v>
      </c>
      <c r="C8" s="24">
        <v>40433.584502314814</v>
      </c>
      <c r="D8" s="23">
        <v>6.99</v>
      </c>
      <c r="E8" s="25" t="s">
        <v>17</v>
      </c>
      <c r="F8" s="23"/>
      <c r="G8" s="25" t="s">
        <v>43</v>
      </c>
      <c r="H8" s="25"/>
      <c r="I8" s="25" t="s">
        <v>46</v>
      </c>
      <c r="J8" s="25">
        <v>6</v>
      </c>
      <c r="K8">
        <v>1000046428</v>
      </c>
      <c r="L8" s="22" t="s">
        <v>71</v>
      </c>
      <c r="M8">
        <v>699</v>
      </c>
      <c r="N8" t="s">
        <v>17</v>
      </c>
      <c r="O8" s="12" t="s">
        <v>32</v>
      </c>
      <c r="P8" t="s">
        <v>72</v>
      </c>
      <c r="Q8">
        <v>33185</v>
      </c>
      <c r="R8">
        <v>1</v>
      </c>
      <c r="S8">
        <v>6</v>
      </c>
      <c r="T8">
        <v>0</v>
      </c>
      <c r="V8">
        <f t="shared" si="0"/>
        <v>0</v>
      </c>
      <c r="W8">
        <f t="shared" si="1"/>
        <v>0</v>
      </c>
    </row>
    <row r="9" spans="1:23" ht="12.6" customHeight="1">
      <c r="A9" s="19">
        <v>1000046339</v>
      </c>
      <c r="B9" s="19" t="s">
        <v>18</v>
      </c>
      <c r="C9" s="20">
        <v>40430.451423611114</v>
      </c>
      <c r="D9" s="19">
        <v>9.99</v>
      </c>
      <c r="E9" s="21" t="s">
        <v>17</v>
      </c>
      <c r="F9" s="19"/>
      <c r="G9" s="21" t="s">
        <v>43</v>
      </c>
      <c r="H9" s="21"/>
      <c r="I9" s="21" t="s">
        <v>46</v>
      </c>
      <c r="J9" s="21">
        <v>0</v>
      </c>
      <c r="K9">
        <v>1000046339</v>
      </c>
      <c r="L9" s="22" t="s">
        <v>19</v>
      </c>
      <c r="M9">
        <v>999</v>
      </c>
      <c r="N9" t="s">
        <v>17</v>
      </c>
      <c r="O9" s="12" t="s">
        <v>73</v>
      </c>
      <c r="P9" t="s">
        <v>74</v>
      </c>
      <c r="Q9">
        <v>97146</v>
      </c>
      <c r="R9">
        <v>1</v>
      </c>
      <c r="S9">
        <v>0</v>
      </c>
      <c r="T9">
        <v>0</v>
      </c>
      <c r="V9">
        <f t="shared" si="0"/>
        <v>0</v>
      </c>
      <c r="W9">
        <f t="shared" si="1"/>
        <v>0</v>
      </c>
    </row>
    <row r="10" spans="1:23" ht="12.6" customHeight="1">
      <c r="A10" s="23">
        <v>1000046243</v>
      </c>
      <c r="B10" s="23" t="s">
        <v>75</v>
      </c>
      <c r="C10" s="24">
        <v>40427.404895833337</v>
      </c>
      <c r="D10" s="23">
        <v>9.99</v>
      </c>
      <c r="E10" s="25" t="s">
        <v>17</v>
      </c>
      <c r="F10" s="23"/>
      <c r="G10" s="25" t="s">
        <v>43</v>
      </c>
      <c r="H10" s="25"/>
      <c r="I10" s="25" t="s">
        <v>46</v>
      </c>
      <c r="J10" s="25">
        <v>6</v>
      </c>
      <c r="K10">
        <v>1000046243</v>
      </c>
      <c r="L10" s="22" t="s">
        <v>76</v>
      </c>
      <c r="M10">
        <v>999</v>
      </c>
      <c r="N10" t="s">
        <v>17</v>
      </c>
      <c r="O10" s="12" t="s">
        <v>77</v>
      </c>
      <c r="P10" t="s">
        <v>78</v>
      </c>
      <c r="Q10">
        <v>48025</v>
      </c>
      <c r="R10">
        <v>1</v>
      </c>
      <c r="S10">
        <v>6</v>
      </c>
      <c r="T10">
        <v>0</v>
      </c>
      <c r="V10">
        <f t="shared" si="0"/>
        <v>0</v>
      </c>
      <c r="W10">
        <f t="shared" si="1"/>
        <v>0</v>
      </c>
    </row>
    <row r="11" spans="1:23" ht="12.6" customHeight="1">
      <c r="A11" s="19">
        <v>1000046177</v>
      </c>
      <c r="B11" s="19" t="s">
        <v>79</v>
      </c>
      <c r="C11" s="20">
        <v>40424.752395833333</v>
      </c>
      <c r="D11" s="19">
        <v>7.41</v>
      </c>
      <c r="E11" s="21" t="s">
        <v>17</v>
      </c>
      <c r="F11" s="19"/>
      <c r="G11" s="21" t="s">
        <v>43</v>
      </c>
      <c r="H11" s="21"/>
      <c r="I11" s="21" t="s">
        <v>46</v>
      </c>
      <c r="J11" s="21">
        <v>6</v>
      </c>
      <c r="K11">
        <v>1000046177</v>
      </c>
      <c r="L11" s="22" t="s">
        <v>80</v>
      </c>
      <c r="M11">
        <v>699</v>
      </c>
      <c r="N11" t="s">
        <v>17</v>
      </c>
      <c r="O11" s="12" t="s">
        <v>81</v>
      </c>
      <c r="P11" t="s">
        <v>82</v>
      </c>
      <c r="Q11">
        <v>40215</v>
      </c>
      <c r="R11">
        <v>1</v>
      </c>
      <c r="S11">
        <v>6</v>
      </c>
      <c r="T11">
        <v>42</v>
      </c>
      <c r="V11">
        <f t="shared" si="0"/>
        <v>0</v>
      </c>
      <c r="W11">
        <f t="shared" si="1"/>
        <v>0</v>
      </c>
    </row>
    <row r="12" spans="1:23" ht="12.6" customHeight="1">
      <c r="A12" s="23">
        <v>1000046173</v>
      </c>
      <c r="B12" s="23" t="s">
        <v>83</v>
      </c>
      <c r="C12" s="24">
        <v>40424.52144675926</v>
      </c>
      <c r="D12" s="23">
        <v>9.99</v>
      </c>
      <c r="E12" s="25" t="s">
        <v>17</v>
      </c>
      <c r="F12" s="23"/>
      <c r="G12" s="25" t="s">
        <v>43</v>
      </c>
      <c r="H12" s="25"/>
      <c r="I12" s="25" t="s">
        <v>46</v>
      </c>
      <c r="J12" s="25">
        <v>8.875</v>
      </c>
      <c r="K12">
        <v>1000046173</v>
      </c>
      <c r="L12" s="22" t="s">
        <v>84</v>
      </c>
      <c r="M12">
        <v>999</v>
      </c>
      <c r="N12" t="s">
        <v>17</v>
      </c>
      <c r="O12" t="s">
        <v>47</v>
      </c>
      <c r="P12" t="s">
        <v>47</v>
      </c>
      <c r="Q12">
        <v>10014</v>
      </c>
      <c r="R12">
        <v>1</v>
      </c>
      <c r="S12">
        <v>8.875</v>
      </c>
      <c r="T12">
        <v>0</v>
      </c>
      <c r="V12">
        <f t="shared" si="0"/>
        <v>0</v>
      </c>
      <c r="W12">
        <f t="shared" si="1"/>
        <v>0</v>
      </c>
    </row>
    <row r="13" spans="1:23" ht="12.6" customHeight="1">
      <c r="A13" s="19">
        <v>1000046147</v>
      </c>
      <c r="B13" s="19" t="s">
        <v>44</v>
      </c>
      <c r="C13" s="20">
        <v>40423.863807870373</v>
      </c>
      <c r="D13" s="19">
        <v>2.99</v>
      </c>
      <c r="E13" s="21" t="s">
        <v>17</v>
      </c>
      <c r="F13" s="19"/>
      <c r="G13" s="21" t="s">
        <v>43</v>
      </c>
      <c r="H13" s="21"/>
      <c r="I13" s="21" t="s">
        <v>46</v>
      </c>
      <c r="J13" s="21">
        <v>7</v>
      </c>
      <c r="K13">
        <v>1000046147</v>
      </c>
      <c r="L13" s="22" t="s">
        <v>45</v>
      </c>
      <c r="M13">
        <v>299</v>
      </c>
      <c r="N13" t="s">
        <v>17</v>
      </c>
      <c r="O13" s="12" t="s">
        <v>57</v>
      </c>
      <c r="P13" t="s">
        <v>85</v>
      </c>
      <c r="Q13">
        <v>29644</v>
      </c>
      <c r="R13">
        <v>1</v>
      </c>
      <c r="S13">
        <v>7</v>
      </c>
      <c r="T13">
        <v>0</v>
      </c>
      <c r="V13">
        <f t="shared" si="0"/>
        <v>0</v>
      </c>
      <c r="W13">
        <f t="shared" si="1"/>
        <v>0</v>
      </c>
    </row>
    <row r="14" spans="1:23" ht="12.6" customHeight="1">
      <c r="A14" s="23">
        <v>1000046104</v>
      </c>
      <c r="B14" s="23" t="s">
        <v>86</v>
      </c>
      <c r="C14" s="24">
        <v>40423.175092592595</v>
      </c>
      <c r="D14" s="23">
        <v>9.99</v>
      </c>
      <c r="E14" s="25" t="s">
        <v>17</v>
      </c>
      <c r="F14" s="23"/>
      <c r="G14" s="25" t="s">
        <v>87</v>
      </c>
      <c r="H14" s="25"/>
      <c r="I14" s="25"/>
      <c r="J14" s="25">
        <v>0</v>
      </c>
      <c r="K14">
        <v>1000046104</v>
      </c>
      <c r="L14" s="22" t="s">
        <v>88</v>
      </c>
      <c r="M14">
        <v>999</v>
      </c>
      <c r="N14" t="s">
        <v>17</v>
      </c>
      <c r="O14" s="12" t="s">
        <v>33</v>
      </c>
      <c r="P14" t="s">
        <v>89</v>
      </c>
      <c r="Q14">
        <v>77619</v>
      </c>
      <c r="R14">
        <v>1</v>
      </c>
      <c r="S14">
        <v>0</v>
      </c>
      <c r="T14">
        <v>0</v>
      </c>
      <c r="V14">
        <f t="shared" si="0"/>
        <v>0</v>
      </c>
      <c r="W14">
        <f t="shared" si="1"/>
        <v>0</v>
      </c>
    </row>
    <row r="15" spans="1:23" ht="12.6" customHeight="1">
      <c r="A15" s="19">
        <v>1000046103</v>
      </c>
      <c r="B15" s="19" t="s">
        <v>90</v>
      </c>
      <c r="C15" s="20">
        <v>40423.167199074072</v>
      </c>
      <c r="D15" s="19">
        <v>10.61</v>
      </c>
      <c r="E15" s="21" t="s">
        <v>17</v>
      </c>
      <c r="F15" s="19"/>
      <c r="G15" s="21" t="s">
        <v>43</v>
      </c>
      <c r="H15" s="21"/>
      <c r="I15" s="21" t="s">
        <v>46</v>
      </c>
      <c r="J15" s="21">
        <v>8.25</v>
      </c>
      <c r="K15">
        <v>1000046103</v>
      </c>
      <c r="L15" s="22" t="s">
        <v>91</v>
      </c>
      <c r="M15">
        <v>999</v>
      </c>
      <c r="N15" t="s">
        <v>17</v>
      </c>
      <c r="O15" s="12" t="s">
        <v>33</v>
      </c>
      <c r="P15" t="s">
        <v>89</v>
      </c>
      <c r="Q15">
        <v>77619</v>
      </c>
      <c r="R15">
        <v>1</v>
      </c>
      <c r="S15">
        <v>8.25</v>
      </c>
      <c r="T15">
        <v>62</v>
      </c>
      <c r="V15">
        <f t="shared" si="0"/>
        <v>0</v>
      </c>
      <c r="W15">
        <f t="shared" si="1"/>
        <v>0</v>
      </c>
    </row>
    <row r="16" spans="1:23" ht="12.6" customHeight="1">
      <c r="A16" s="23">
        <v>1000046090</v>
      </c>
      <c r="B16" s="23" t="s">
        <v>92</v>
      </c>
      <c r="C16" s="24">
        <v>40423.014270833337</v>
      </c>
      <c r="D16" s="23">
        <v>13.77</v>
      </c>
      <c r="E16" s="25" t="s">
        <v>17</v>
      </c>
      <c r="F16" s="23"/>
      <c r="G16" s="25" t="s">
        <v>43</v>
      </c>
      <c r="H16" s="25"/>
      <c r="I16" s="25" t="s">
        <v>46</v>
      </c>
      <c r="J16" s="25">
        <v>6</v>
      </c>
      <c r="K16">
        <v>1000046090</v>
      </c>
      <c r="L16" s="22" t="s">
        <v>93</v>
      </c>
      <c r="M16">
        <v>1299</v>
      </c>
      <c r="N16" t="s">
        <v>17</v>
      </c>
      <c r="O16" t="s">
        <v>94</v>
      </c>
      <c r="P16" t="s">
        <v>95</v>
      </c>
      <c r="Q16">
        <v>6811</v>
      </c>
      <c r="R16">
        <v>1</v>
      </c>
      <c r="S16">
        <v>6</v>
      </c>
      <c r="T16">
        <v>78</v>
      </c>
      <c r="V16">
        <f t="shared" si="0"/>
        <v>0</v>
      </c>
      <c r="W16">
        <f t="shared" si="1"/>
        <v>0</v>
      </c>
    </row>
    <row r="18" spans="13:20">
      <c r="M18">
        <f>SUM(M1:M16)/100</f>
        <v>146.84</v>
      </c>
      <c r="T18">
        <f>SUM(T1:T16)</f>
        <v>363</v>
      </c>
    </row>
    <row r="19" spans="13:20">
      <c r="M19">
        <f>M18*0.7</f>
        <v>102.788</v>
      </c>
      <c r="T19">
        <f>T18/100</f>
        <v>3.63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Data</vt:lpstr>
      <vt:lpstr>Sheet2</vt:lpstr>
      <vt:lpstr>Sheet1!Print_Area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Amalia</cp:lastModifiedBy>
  <cp:lastPrinted>2010-09-09T04:52:31Z</cp:lastPrinted>
  <dcterms:created xsi:type="dcterms:W3CDTF">2008-06-16T23:46:06Z</dcterms:created>
  <dcterms:modified xsi:type="dcterms:W3CDTF">2012-02-09T01:28:45Z</dcterms:modified>
</cp:coreProperties>
</file>