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135" windowWidth="20010" windowHeight="8160" tabRatio="905"/>
  </bookViews>
  <sheets>
    <sheet name="Control Panel" sheetId="20" r:id="rId1"/>
    <sheet name="BLOOMSBURY PUBLISHING OVERALL" sheetId="6" r:id="rId2"/>
    <sheet name="BLOOMSBURY PUBLISHING AT UK-T" sheetId="3" r:id="rId3"/>
    <sheet name="BLOOMSBURY PUBLISHING AU UK-T" sheetId="5" r:id="rId4"/>
    <sheet name="BLOOMSBURY PUBLISHING DE UK-T" sheetId="4" r:id="rId5"/>
    <sheet name="BLOOMSBURY PUBLISHING GB UK-T" sheetId="1" r:id="rId6"/>
    <sheet name="BLOOMSBURY PUBLISHING AT UK-NT" sheetId="9" r:id="rId7"/>
    <sheet name="BLOOMSBURY PUBLISHING AU UK-NT" sheetId="10" r:id="rId8"/>
    <sheet name="BLOOMSBURY PUBLISHING DE UK-NT" sheetId="7" r:id="rId9"/>
    <sheet name="BLOOMSBURY PUBLISHING GB UK-NT" sheetId="8" r:id="rId10"/>
    <sheet name="BLOOMSBURY PUBLISHING AT US-T" sheetId="11" r:id="rId11"/>
    <sheet name="BLOOMSBURY PUBLISHING AU US-T" sheetId="12" r:id="rId12"/>
    <sheet name="BLOOMSBURY PUBLISHING DE US-T" sheetId="13" r:id="rId13"/>
    <sheet name="BLOOMSBURY PUBLISHING GB US-T" sheetId="14" r:id="rId14"/>
    <sheet name="BLOOMSBURY PUBLISHING AT US-NT" sheetId="16" r:id="rId15"/>
    <sheet name="BLOOMSBURY PUBLISHING AU US-NT" sheetId="17" r:id="rId16"/>
    <sheet name="BLOOMSBURY PUBLISHING DE US-NT" sheetId="18" r:id="rId17"/>
    <sheet name="BLOOMSBURY PUBLISHING GB US-NT" sheetId="19" r:id="rId18"/>
  </sheets>
  <externalReferences>
    <externalReference r:id="rId19"/>
  </externalReferences>
  <definedNames>
    <definedName name="_xlnm._FilterDatabase" localSheetId="1" hidden="1">'BLOOMSBURY PUBLISHING OVERALL'!$A$19:$V$128</definedName>
    <definedName name="CURRENCYCODE" hidden="1">'[1]DATA''S'!$AC$8:$AC$31</definedName>
    <definedName name="DATEREPPUB" hidden="1">'[1]CONTROL PANEL'!$E$1</definedName>
    <definedName name="MESSAGECODE" hidden="1">'[1]DATA''S'!$Z$8:$Z$31</definedName>
    <definedName name="_xlnm.Print_Area" localSheetId="6">'BLOOMSBURY PUBLISHING AT UK-NT'!$A$1:$S$25</definedName>
    <definedName name="_xlnm.Print_Area" localSheetId="2">'BLOOMSBURY PUBLISHING AT UK-T'!$A$1:$S$25</definedName>
    <definedName name="_xlnm.Print_Area" localSheetId="14">'BLOOMSBURY PUBLISHING AT US-NT'!$A$1:$S$25</definedName>
    <definedName name="_xlnm.Print_Area" localSheetId="10">'BLOOMSBURY PUBLISHING AT US-T'!$A$1:$S$23</definedName>
    <definedName name="_xlnm.Print_Area" localSheetId="7">'BLOOMSBURY PUBLISHING AU UK-NT'!$A$1:$S$23</definedName>
    <definedName name="_xlnm.Print_Area" localSheetId="3">'BLOOMSBURY PUBLISHING AU UK-T'!$A$1:$S$41</definedName>
    <definedName name="_xlnm.Print_Area" localSheetId="15">'BLOOMSBURY PUBLISHING AU US-NT'!$A$1:$S$22</definedName>
    <definedName name="_xlnm.Print_Area" localSheetId="11">'BLOOMSBURY PUBLISHING AU US-T'!$A$1:$S$22</definedName>
    <definedName name="_xlnm.Print_Area" localSheetId="8">'BLOOMSBURY PUBLISHING DE UK-NT'!$A$1:$S$22</definedName>
    <definedName name="_xlnm.Print_Area" localSheetId="4">'BLOOMSBURY PUBLISHING DE UK-T'!$A$1:$S$29</definedName>
    <definedName name="_xlnm.Print_Area" localSheetId="16">'BLOOMSBURY PUBLISHING DE US-NT'!$A$1:$S$22</definedName>
    <definedName name="_xlnm.Print_Area" localSheetId="12">'BLOOMSBURY PUBLISHING DE US-T'!$A$1:$S$22</definedName>
    <definedName name="_xlnm.Print_Area" localSheetId="9">'BLOOMSBURY PUBLISHING GB UK-NT'!$A$1:$S$27</definedName>
    <definedName name="_xlnm.Print_Area" localSheetId="5">'BLOOMSBURY PUBLISHING GB UK-T'!$A$1:$S$87</definedName>
    <definedName name="_xlnm.Print_Area" localSheetId="17">'BLOOMSBURY PUBLISHING GB US-NT'!$A$1:$S$22</definedName>
    <definedName name="_xlnm.Print_Area" localSheetId="13">'BLOOMSBURY PUBLISHING GB US-T'!$A$1:$S$23</definedName>
    <definedName name="_xlnm.Print_Area" localSheetId="1">'BLOOMSBURY PUBLISHING OVERALL'!$A$1:$S$128</definedName>
    <definedName name="_xlnm.Print_Area" localSheetId="0">'Control Panel'!$D$2:$I$32</definedName>
    <definedName name="_xlnm.Print_Titles" localSheetId="6">'BLOOMSBURY PUBLISHING AT UK-NT'!$1:$19</definedName>
    <definedName name="_xlnm.Print_Titles" localSheetId="2">'BLOOMSBURY PUBLISHING AT UK-T'!$1:$19</definedName>
    <definedName name="_xlnm.Print_Titles" localSheetId="14">'BLOOMSBURY PUBLISHING AT US-NT'!$1:$19</definedName>
    <definedName name="_xlnm.Print_Titles" localSheetId="7">'BLOOMSBURY PUBLISHING AU UK-NT'!$1:$19</definedName>
    <definedName name="_xlnm.Print_Titles" localSheetId="3">'BLOOMSBURY PUBLISHING AU UK-T'!$1:$19</definedName>
    <definedName name="_xlnm.Print_Titles" localSheetId="15">'BLOOMSBURY PUBLISHING AU US-NT'!$1:$19</definedName>
    <definedName name="_xlnm.Print_Titles" localSheetId="8">'BLOOMSBURY PUBLISHING DE UK-NT'!$1:$19</definedName>
    <definedName name="_xlnm.Print_Titles" localSheetId="4">'BLOOMSBURY PUBLISHING DE UK-T'!$1:$19</definedName>
    <definedName name="_xlnm.Print_Titles" localSheetId="16">'BLOOMSBURY PUBLISHING DE US-NT'!$1:$19</definedName>
    <definedName name="_xlnm.Print_Titles" localSheetId="9">'BLOOMSBURY PUBLISHING GB UK-NT'!$1:$19</definedName>
    <definedName name="_xlnm.Print_Titles" localSheetId="5">'BLOOMSBURY PUBLISHING GB UK-T'!$1:$19</definedName>
    <definedName name="_xlnm.Print_Titles" localSheetId="17">'BLOOMSBURY PUBLISHING GB US-NT'!$1:$19</definedName>
    <definedName name="_xlnm.Print_Titles" localSheetId="1">'BLOOMSBURY PUBLISHING OVERALL'!$1:$19</definedName>
    <definedName name="REPDATE">'Control Panel'!$F$3</definedName>
  </definedNames>
  <calcPr calcId="125725" calcOnSave="0" concurrentCalc="0"/>
</workbook>
</file>

<file path=xl/calcChain.xml><?xml version="1.0" encoding="utf-8"?>
<calcChain xmlns="http://schemas.openxmlformats.org/spreadsheetml/2006/main">
  <c r="M24" i="8"/>
  <c r="N24"/>
  <c r="O24"/>
  <c r="Q24"/>
  <c r="R24"/>
  <c r="S24"/>
  <c r="H24"/>
  <c r="M84" i="1"/>
  <c r="N84"/>
  <c r="O84"/>
  <c r="Q84"/>
  <c r="R84"/>
  <c r="S84"/>
  <c r="H84"/>
  <c r="M83"/>
  <c r="N83"/>
  <c r="O83"/>
  <c r="Q83"/>
  <c r="R83"/>
  <c r="S83"/>
  <c r="H83"/>
  <c r="M82"/>
  <c r="N82"/>
  <c r="O82"/>
  <c r="Q82"/>
  <c r="R82"/>
  <c r="S82"/>
  <c r="H82"/>
  <c r="M81"/>
  <c r="N81"/>
  <c r="O81"/>
  <c r="Q81"/>
  <c r="R81"/>
  <c r="S81"/>
  <c r="H81"/>
  <c r="M80"/>
  <c r="N80"/>
  <c r="O80"/>
  <c r="Q80"/>
  <c r="R80"/>
  <c r="S80"/>
  <c r="H80"/>
  <c r="M79"/>
  <c r="N79"/>
  <c r="O79"/>
  <c r="Q79"/>
  <c r="R79"/>
  <c r="S79"/>
  <c r="H79"/>
  <c r="M78"/>
  <c r="N78"/>
  <c r="O78"/>
  <c r="Q78"/>
  <c r="R78"/>
  <c r="S78"/>
  <c r="H78"/>
  <c r="M77"/>
  <c r="N77"/>
  <c r="O77"/>
  <c r="Q77"/>
  <c r="R77"/>
  <c r="S77"/>
  <c r="H77"/>
  <c r="M76"/>
  <c r="N76"/>
  <c r="O76"/>
  <c r="Q76"/>
  <c r="R76"/>
  <c r="S76"/>
  <c r="H76"/>
  <c r="M75"/>
  <c r="N75"/>
  <c r="O75"/>
  <c r="Q75"/>
  <c r="R75"/>
  <c r="S75"/>
  <c r="H75"/>
  <c r="M74"/>
  <c r="N74"/>
  <c r="O74"/>
  <c r="Q74"/>
  <c r="R74"/>
  <c r="S74"/>
  <c r="H74"/>
  <c r="M73"/>
  <c r="N73"/>
  <c r="O73"/>
  <c r="Q73"/>
  <c r="R73"/>
  <c r="S73"/>
  <c r="H73"/>
  <c r="M72"/>
  <c r="N72"/>
  <c r="O72"/>
  <c r="Q72"/>
  <c r="R72"/>
  <c r="S72"/>
  <c r="H72"/>
  <c r="M71"/>
  <c r="N71"/>
  <c r="O71"/>
  <c r="Q71"/>
  <c r="R71"/>
  <c r="S71"/>
  <c r="H71"/>
  <c r="M70"/>
  <c r="N70"/>
  <c r="O70"/>
  <c r="Q70"/>
  <c r="R70"/>
  <c r="S70"/>
  <c r="H70"/>
  <c r="M69"/>
  <c r="N69"/>
  <c r="O69"/>
  <c r="Q69"/>
  <c r="R69"/>
  <c r="S69"/>
  <c r="H69"/>
  <c r="R23" i="4"/>
  <c r="M26"/>
  <c r="N26"/>
  <c r="O26"/>
  <c r="Q26"/>
  <c r="R26"/>
  <c r="S26"/>
  <c r="H26"/>
  <c r="M25"/>
  <c r="N25"/>
  <c r="O25"/>
  <c r="Q25"/>
  <c r="R25"/>
  <c r="S25"/>
  <c r="H25"/>
  <c r="M24"/>
  <c r="N24"/>
  <c r="O24"/>
  <c r="Q24"/>
  <c r="R24"/>
  <c r="S24"/>
  <c r="H24"/>
  <c r="M20" i="10"/>
  <c r="M21"/>
  <c r="N21"/>
  <c r="O21"/>
  <c r="Q21"/>
  <c r="R21"/>
  <c r="S21"/>
  <c r="H21"/>
  <c r="M38" i="5"/>
  <c r="N38"/>
  <c r="O38"/>
  <c r="Q38"/>
  <c r="R38"/>
  <c r="S38"/>
  <c r="H38"/>
  <c r="M37"/>
  <c r="N37"/>
  <c r="O37"/>
  <c r="Q37"/>
  <c r="R37"/>
  <c r="S37"/>
  <c r="H37"/>
  <c r="M36"/>
  <c r="N36"/>
  <c r="O36"/>
  <c r="Q36"/>
  <c r="R36"/>
  <c r="S36"/>
  <c r="H36"/>
  <c r="M35"/>
  <c r="N35"/>
  <c r="O35"/>
  <c r="Q35"/>
  <c r="R35"/>
  <c r="S35"/>
  <c r="H35"/>
  <c r="M34"/>
  <c r="N34"/>
  <c r="O34"/>
  <c r="Q34"/>
  <c r="R34"/>
  <c r="S34"/>
  <c r="H34"/>
  <c r="N52" i="6"/>
  <c r="N53"/>
  <c r="N54"/>
  <c r="N55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8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G126"/>
  <c r="H126"/>
  <c r="F126"/>
  <c r="H128"/>
  <c r="O41"/>
  <c r="Q41"/>
  <c r="S41"/>
  <c r="O40"/>
  <c r="Q40"/>
  <c r="S40"/>
  <c r="O39"/>
  <c r="Q39"/>
  <c r="S39"/>
  <c r="O38"/>
  <c r="Q38"/>
  <c r="S38"/>
  <c r="O37"/>
  <c r="Q37"/>
  <c r="S37"/>
  <c r="O36"/>
  <c r="Q36"/>
  <c r="S36"/>
  <c r="O122"/>
  <c r="Q122"/>
  <c r="S122"/>
  <c r="O121"/>
  <c r="Q121"/>
  <c r="S121"/>
  <c r="O120"/>
  <c r="Q120"/>
  <c r="S120"/>
  <c r="O119"/>
  <c r="Q119"/>
  <c r="S119"/>
  <c r="O118"/>
  <c r="Q118"/>
  <c r="S118"/>
  <c r="O117"/>
  <c r="Q117"/>
  <c r="S117"/>
  <c r="O116"/>
  <c r="Q116"/>
  <c r="S116"/>
  <c r="O115"/>
  <c r="Q115"/>
  <c r="S115"/>
  <c r="O114"/>
  <c r="Q114"/>
  <c r="S114"/>
  <c r="O113"/>
  <c r="Q113"/>
  <c r="S113"/>
  <c r="O112"/>
  <c r="Q112"/>
  <c r="S112"/>
  <c r="O111"/>
  <c r="Q111"/>
  <c r="S111"/>
  <c r="O110"/>
  <c r="Q110"/>
  <c r="S110"/>
  <c r="O109"/>
  <c r="Q109"/>
  <c r="S109"/>
  <c r="O108"/>
  <c r="Q108"/>
  <c r="S108"/>
  <c r="O51"/>
  <c r="Q51"/>
  <c r="S51"/>
  <c r="O50"/>
  <c r="Q50"/>
  <c r="S50"/>
  <c r="O49"/>
  <c r="Q49"/>
  <c r="S49"/>
  <c r="O48"/>
  <c r="Q48"/>
  <c r="S48"/>
  <c r="O52"/>
  <c r="Q52"/>
  <c r="S52"/>
  <c r="O53"/>
  <c r="Q53"/>
  <c r="S53"/>
  <c r="O54"/>
  <c r="Q54"/>
  <c r="S54"/>
  <c r="O55"/>
  <c r="Q55"/>
  <c r="S55"/>
  <c r="O20"/>
  <c r="Q20"/>
  <c r="S20"/>
  <c r="O21"/>
  <c r="Q21"/>
  <c r="S21"/>
  <c r="O22"/>
  <c r="Q22"/>
  <c r="S22"/>
  <c r="O23"/>
  <c r="Q23"/>
  <c r="S23"/>
  <c r="O24"/>
  <c r="Q24"/>
  <c r="S24"/>
  <c r="O25"/>
  <c r="Q25"/>
  <c r="S25"/>
  <c r="O26"/>
  <c r="Q26"/>
  <c r="S26"/>
  <c r="O27"/>
  <c r="Q27"/>
  <c r="S27"/>
  <c r="O28"/>
  <c r="Q28"/>
  <c r="S28"/>
  <c r="O29"/>
  <c r="Q29"/>
  <c r="S29"/>
  <c r="O30"/>
  <c r="Q30"/>
  <c r="S30"/>
  <c r="O31"/>
  <c r="Q31"/>
  <c r="S31"/>
  <c r="O32"/>
  <c r="Q32"/>
  <c r="S32"/>
  <c r="O33"/>
  <c r="Q33"/>
  <c r="S33"/>
  <c r="O34"/>
  <c r="Q34"/>
  <c r="S34"/>
  <c r="O35"/>
  <c r="Q35"/>
  <c r="S35"/>
  <c r="O42"/>
  <c r="Q42"/>
  <c r="S42"/>
  <c r="O43"/>
  <c r="Q43"/>
  <c r="S43"/>
  <c r="O44"/>
  <c r="Q44"/>
  <c r="S44"/>
  <c r="O45"/>
  <c r="Q45"/>
  <c r="S45"/>
  <c r="O46"/>
  <c r="Q46"/>
  <c r="S46"/>
  <c r="O47"/>
  <c r="Q47"/>
  <c r="S47"/>
  <c r="O56"/>
  <c r="Q56"/>
  <c r="S56"/>
  <c r="O57"/>
  <c r="Q57"/>
  <c r="S57"/>
  <c r="O58"/>
  <c r="Q58"/>
  <c r="S58"/>
  <c r="O59"/>
  <c r="Q59"/>
  <c r="S59"/>
  <c r="O60"/>
  <c r="Q60"/>
  <c r="S60"/>
  <c r="O61"/>
  <c r="Q61"/>
  <c r="S61"/>
  <c r="O62"/>
  <c r="Q62"/>
  <c r="S62"/>
  <c r="O63"/>
  <c r="Q63"/>
  <c r="S63"/>
  <c r="O64"/>
  <c r="Q64"/>
  <c r="S64"/>
  <c r="O65"/>
  <c r="Q65"/>
  <c r="S65"/>
  <c r="O66"/>
  <c r="Q66"/>
  <c r="S66"/>
  <c r="O67"/>
  <c r="Q67"/>
  <c r="S67"/>
  <c r="O68"/>
  <c r="Q68"/>
  <c r="S68"/>
  <c r="O69"/>
  <c r="Q69"/>
  <c r="S69"/>
  <c r="O70"/>
  <c r="Q70"/>
  <c r="S70"/>
  <c r="O71"/>
  <c r="Q71"/>
  <c r="S71"/>
  <c r="O72"/>
  <c r="Q72"/>
  <c r="S72"/>
  <c r="O73"/>
  <c r="Q73"/>
  <c r="S73"/>
  <c r="O74"/>
  <c r="Q74"/>
  <c r="S74"/>
  <c r="O75"/>
  <c r="Q75"/>
  <c r="S75"/>
  <c r="O76"/>
  <c r="Q76"/>
  <c r="S76"/>
  <c r="O77"/>
  <c r="Q77"/>
  <c r="S77"/>
  <c r="O78"/>
  <c r="Q78"/>
  <c r="S78"/>
  <c r="O79"/>
  <c r="Q79"/>
  <c r="S79"/>
  <c r="O80"/>
  <c r="Q80"/>
  <c r="S80"/>
  <c r="O81"/>
  <c r="Q81"/>
  <c r="S81"/>
  <c r="O82"/>
  <c r="Q82"/>
  <c r="S82"/>
  <c r="O83"/>
  <c r="Q83"/>
  <c r="S83"/>
  <c r="O84"/>
  <c r="Q84"/>
  <c r="S84"/>
  <c r="O85"/>
  <c r="Q85"/>
  <c r="S85"/>
  <c r="O86"/>
  <c r="Q86"/>
  <c r="S86"/>
  <c r="O87"/>
  <c r="Q87"/>
  <c r="S87"/>
  <c r="O88"/>
  <c r="Q88"/>
  <c r="S88"/>
  <c r="O89"/>
  <c r="Q89"/>
  <c r="S89"/>
  <c r="O90"/>
  <c r="Q90"/>
  <c r="S90"/>
  <c r="O91"/>
  <c r="Q91"/>
  <c r="S91"/>
  <c r="O92"/>
  <c r="Q92"/>
  <c r="S92"/>
  <c r="O93"/>
  <c r="Q93"/>
  <c r="S93"/>
  <c r="O94"/>
  <c r="Q94"/>
  <c r="S94"/>
  <c r="O95"/>
  <c r="Q95"/>
  <c r="S95"/>
  <c r="O96"/>
  <c r="Q96"/>
  <c r="S96"/>
  <c r="O97"/>
  <c r="Q97"/>
  <c r="S97"/>
  <c r="O98"/>
  <c r="Q98"/>
  <c r="S98"/>
  <c r="O99"/>
  <c r="Q99"/>
  <c r="S99"/>
  <c r="O100"/>
  <c r="Q100"/>
  <c r="S100"/>
  <c r="O101"/>
  <c r="Q101"/>
  <c r="S101"/>
  <c r="O102"/>
  <c r="Q102"/>
  <c r="S102"/>
  <c r="O103"/>
  <c r="Q103"/>
  <c r="S103"/>
  <c r="O104"/>
  <c r="Q104"/>
  <c r="S104"/>
  <c r="O105"/>
  <c r="Q105"/>
  <c r="S105"/>
  <c r="O106"/>
  <c r="Q106"/>
  <c r="S106"/>
  <c r="O107"/>
  <c r="Q107"/>
  <c r="S107"/>
  <c r="O123"/>
  <c r="Q123"/>
  <c r="S123"/>
  <c r="S128"/>
  <c r="E8" i="20"/>
  <c r="E13"/>
  <c r="E9"/>
  <c r="R20" i="1"/>
  <c r="M20"/>
  <c r="N20"/>
  <c r="O20"/>
  <c r="Q20"/>
  <c r="S20"/>
  <c r="R21"/>
  <c r="M21"/>
  <c r="N21"/>
  <c r="O21"/>
  <c r="Q21"/>
  <c r="S21"/>
  <c r="R22"/>
  <c r="M22"/>
  <c r="N22"/>
  <c r="O22"/>
  <c r="Q22"/>
  <c r="S22"/>
  <c r="R23"/>
  <c r="M23"/>
  <c r="N23"/>
  <c r="O23"/>
  <c r="Q23"/>
  <c r="S23"/>
  <c r="R24"/>
  <c r="M24"/>
  <c r="N24"/>
  <c r="O24"/>
  <c r="Q24"/>
  <c r="S24"/>
  <c r="R25"/>
  <c r="M25"/>
  <c r="N25"/>
  <c r="O25"/>
  <c r="Q25"/>
  <c r="S25"/>
  <c r="R26"/>
  <c r="M26"/>
  <c r="N26"/>
  <c r="O26"/>
  <c r="Q26"/>
  <c r="S26"/>
  <c r="R27"/>
  <c r="M27"/>
  <c r="N27"/>
  <c r="O27"/>
  <c r="Q27"/>
  <c r="S27"/>
  <c r="R28"/>
  <c r="M28"/>
  <c r="N28"/>
  <c r="O28"/>
  <c r="Q28"/>
  <c r="S28"/>
  <c r="R29"/>
  <c r="M29"/>
  <c r="N29"/>
  <c r="O29"/>
  <c r="Q29"/>
  <c r="S29"/>
  <c r="R30"/>
  <c r="M30"/>
  <c r="N30"/>
  <c r="O30"/>
  <c r="Q30"/>
  <c r="S30"/>
  <c r="R31"/>
  <c r="M31"/>
  <c r="N31"/>
  <c r="O31"/>
  <c r="Q31"/>
  <c r="S31"/>
  <c r="R32"/>
  <c r="M32"/>
  <c r="N32"/>
  <c r="O32"/>
  <c r="Q32"/>
  <c r="S32"/>
  <c r="R33"/>
  <c r="M33"/>
  <c r="N33"/>
  <c r="O33"/>
  <c r="Q33"/>
  <c r="S33"/>
  <c r="R34"/>
  <c r="M34"/>
  <c r="N34"/>
  <c r="O34"/>
  <c r="Q34"/>
  <c r="S34"/>
  <c r="R35"/>
  <c r="M35"/>
  <c r="N35"/>
  <c r="O35"/>
  <c r="Q35"/>
  <c r="S35"/>
  <c r="R36"/>
  <c r="M36"/>
  <c r="N36"/>
  <c r="O36"/>
  <c r="Q36"/>
  <c r="S36"/>
  <c r="R37"/>
  <c r="M37"/>
  <c r="N37"/>
  <c r="O37"/>
  <c r="Q37"/>
  <c r="S37"/>
  <c r="R38"/>
  <c r="M38"/>
  <c r="N38"/>
  <c r="O38"/>
  <c r="Q38"/>
  <c r="S38"/>
  <c r="R39"/>
  <c r="M39"/>
  <c r="N39"/>
  <c r="O39"/>
  <c r="Q39"/>
  <c r="S39"/>
  <c r="R40"/>
  <c r="M40"/>
  <c r="N40"/>
  <c r="O40"/>
  <c r="Q40"/>
  <c r="S40"/>
  <c r="R41"/>
  <c r="M41"/>
  <c r="N41"/>
  <c r="O41"/>
  <c r="Q41"/>
  <c r="S41"/>
  <c r="R42"/>
  <c r="M42"/>
  <c r="N42"/>
  <c r="O42"/>
  <c r="Q42"/>
  <c r="S42"/>
  <c r="R43"/>
  <c r="M43"/>
  <c r="N43"/>
  <c r="O43"/>
  <c r="Q43"/>
  <c r="S43"/>
  <c r="R44"/>
  <c r="M44"/>
  <c r="N44"/>
  <c r="O44"/>
  <c r="Q44"/>
  <c r="S44"/>
  <c r="R45"/>
  <c r="M45"/>
  <c r="N45"/>
  <c r="O45"/>
  <c r="Q45"/>
  <c r="S45"/>
  <c r="R46"/>
  <c r="M46"/>
  <c r="N46"/>
  <c r="O46"/>
  <c r="Q46"/>
  <c r="S46"/>
  <c r="R47"/>
  <c r="M47"/>
  <c r="N47"/>
  <c r="O47"/>
  <c r="Q47"/>
  <c r="S47"/>
  <c r="R48"/>
  <c r="M48"/>
  <c r="N48"/>
  <c r="O48"/>
  <c r="Q48"/>
  <c r="S48"/>
  <c r="R49"/>
  <c r="M49"/>
  <c r="N49"/>
  <c r="O49"/>
  <c r="Q49"/>
  <c r="S49"/>
  <c r="R50"/>
  <c r="M50"/>
  <c r="N50"/>
  <c r="O50"/>
  <c r="Q50"/>
  <c r="S50"/>
  <c r="R51"/>
  <c r="M51"/>
  <c r="N51"/>
  <c r="O51"/>
  <c r="Q51"/>
  <c r="S51"/>
  <c r="R52"/>
  <c r="M52"/>
  <c r="N52"/>
  <c r="O52"/>
  <c r="Q52"/>
  <c r="S52"/>
  <c r="R53"/>
  <c r="M53"/>
  <c r="N53"/>
  <c r="O53"/>
  <c r="Q53"/>
  <c r="S53"/>
  <c r="R54"/>
  <c r="M54"/>
  <c r="N54"/>
  <c r="O54"/>
  <c r="Q54"/>
  <c r="S54"/>
  <c r="R55"/>
  <c r="M55"/>
  <c r="N55"/>
  <c r="O55"/>
  <c r="Q55"/>
  <c r="S55"/>
  <c r="R56"/>
  <c r="M56"/>
  <c r="N56"/>
  <c r="O56"/>
  <c r="Q56"/>
  <c r="S56"/>
  <c r="R57"/>
  <c r="M57"/>
  <c r="N57"/>
  <c r="O57"/>
  <c r="Q57"/>
  <c r="S57"/>
  <c r="R58"/>
  <c r="M58"/>
  <c r="N58"/>
  <c r="O58"/>
  <c r="Q58"/>
  <c r="S58"/>
  <c r="R59"/>
  <c r="M59"/>
  <c r="N59"/>
  <c r="O59"/>
  <c r="Q59"/>
  <c r="S59"/>
  <c r="R60"/>
  <c r="M60"/>
  <c r="N60"/>
  <c r="O60"/>
  <c r="Q60"/>
  <c r="S60"/>
  <c r="R61"/>
  <c r="M61"/>
  <c r="N61"/>
  <c r="O61"/>
  <c r="Q61"/>
  <c r="S61"/>
  <c r="R62"/>
  <c r="M62"/>
  <c r="N62"/>
  <c r="O62"/>
  <c r="Q62"/>
  <c r="S62"/>
  <c r="R63"/>
  <c r="M63"/>
  <c r="N63"/>
  <c r="O63"/>
  <c r="Q63"/>
  <c r="S63"/>
  <c r="R64"/>
  <c r="M64"/>
  <c r="N64"/>
  <c r="O64"/>
  <c r="Q64"/>
  <c r="S64"/>
  <c r="R65"/>
  <c r="M65"/>
  <c r="N65"/>
  <c r="O65"/>
  <c r="Q65"/>
  <c r="S65"/>
  <c r="R66"/>
  <c r="M66"/>
  <c r="N66"/>
  <c r="O66"/>
  <c r="Q66"/>
  <c r="S66"/>
  <c r="R67"/>
  <c r="M67"/>
  <c r="N67"/>
  <c r="O67"/>
  <c r="Q67"/>
  <c r="S67"/>
  <c r="R68"/>
  <c r="M68"/>
  <c r="N68"/>
  <c r="O68"/>
  <c r="Q68"/>
  <c r="S68"/>
  <c r="R85"/>
  <c r="M85"/>
  <c r="N85"/>
  <c r="O85"/>
  <c r="Q85"/>
  <c r="S85"/>
  <c r="S87"/>
  <c r="R13"/>
  <c r="H10" i="20"/>
  <c r="R20" i="8"/>
  <c r="M20"/>
  <c r="N20"/>
  <c r="O20"/>
  <c r="Q20"/>
  <c r="S20"/>
  <c r="R21"/>
  <c r="M21"/>
  <c r="N21"/>
  <c r="O21"/>
  <c r="Q21"/>
  <c r="S21"/>
  <c r="R22"/>
  <c r="M22"/>
  <c r="N22"/>
  <c r="O22"/>
  <c r="Q22"/>
  <c r="S22"/>
  <c r="R23"/>
  <c r="M23"/>
  <c r="N23"/>
  <c r="O23"/>
  <c r="Q23"/>
  <c r="S23"/>
  <c r="R25"/>
  <c r="M25"/>
  <c r="N25"/>
  <c r="O25"/>
  <c r="Q25"/>
  <c r="S25"/>
  <c r="S27"/>
  <c r="R13"/>
  <c r="H15" i="20"/>
  <c r="R20" i="14"/>
  <c r="M20"/>
  <c r="N20"/>
  <c r="O20"/>
  <c r="Q20"/>
  <c r="S20"/>
  <c r="R21"/>
  <c r="M21"/>
  <c r="N21"/>
  <c r="O21"/>
  <c r="Q21"/>
  <c r="S21"/>
  <c r="S23"/>
  <c r="R13"/>
  <c r="H20" i="20"/>
  <c r="R20" i="19"/>
  <c r="S20"/>
  <c r="S22"/>
  <c r="R13"/>
  <c r="H25" i="20"/>
  <c r="E10"/>
  <c r="E15"/>
  <c r="E7"/>
  <c r="E12"/>
  <c r="E14"/>
  <c r="E17"/>
  <c r="E18"/>
  <c r="E19"/>
  <c r="E20"/>
  <c r="E22"/>
  <c r="E23"/>
  <c r="E24"/>
  <c r="E25"/>
  <c r="G31"/>
  <c r="S127" i="6"/>
  <c r="R20" i="4"/>
  <c r="M20"/>
  <c r="N20"/>
  <c r="O20"/>
  <c r="Q20"/>
  <c r="S20"/>
  <c r="R21"/>
  <c r="M21"/>
  <c r="N21"/>
  <c r="O21"/>
  <c r="Q21"/>
  <c r="S21"/>
  <c r="R22"/>
  <c r="M22"/>
  <c r="N22"/>
  <c r="O22"/>
  <c r="Q22"/>
  <c r="S22"/>
  <c r="M23"/>
  <c r="N23"/>
  <c r="O23"/>
  <c r="Q23"/>
  <c r="S23"/>
  <c r="R27"/>
  <c r="M27"/>
  <c r="N27"/>
  <c r="O27"/>
  <c r="Q27"/>
  <c r="S27"/>
  <c r="S29"/>
  <c r="R13"/>
  <c r="H9" i="20"/>
  <c r="M20" i="7"/>
  <c r="N20"/>
  <c r="O20"/>
  <c r="Q20"/>
  <c r="R20"/>
  <c r="S20"/>
  <c r="S22"/>
  <c r="R13"/>
  <c r="H14" i="20"/>
  <c r="R20" i="13"/>
  <c r="S20"/>
  <c r="S22"/>
  <c r="R13"/>
  <c r="H19" i="20"/>
  <c r="R20" i="18"/>
  <c r="S20"/>
  <c r="S22"/>
  <c r="R13"/>
  <c r="H24" i="20"/>
  <c r="G30"/>
  <c r="S126" i="6"/>
  <c r="R20" i="5"/>
  <c r="M20"/>
  <c r="N20"/>
  <c r="O20"/>
  <c r="Q20"/>
  <c r="S20"/>
  <c r="R21"/>
  <c r="M21"/>
  <c r="N21"/>
  <c r="O21"/>
  <c r="Q21"/>
  <c r="S21"/>
  <c r="R22"/>
  <c r="M22"/>
  <c r="N22"/>
  <c r="O22"/>
  <c r="Q22"/>
  <c r="S22"/>
  <c r="R23"/>
  <c r="M23"/>
  <c r="N23"/>
  <c r="O23"/>
  <c r="Q23"/>
  <c r="S23"/>
  <c r="R24"/>
  <c r="M24"/>
  <c r="N24"/>
  <c r="O24"/>
  <c r="Q24"/>
  <c r="S24"/>
  <c r="R25"/>
  <c r="M25"/>
  <c r="N25"/>
  <c r="O25"/>
  <c r="Q25"/>
  <c r="S25"/>
  <c r="R26"/>
  <c r="M26"/>
  <c r="N26"/>
  <c r="O26"/>
  <c r="Q26"/>
  <c r="S26"/>
  <c r="R27"/>
  <c r="M27"/>
  <c r="N27"/>
  <c r="O27"/>
  <c r="Q27"/>
  <c r="S27"/>
  <c r="R28"/>
  <c r="M28"/>
  <c r="N28"/>
  <c r="O28"/>
  <c r="Q28"/>
  <c r="S28"/>
  <c r="R29"/>
  <c r="M29"/>
  <c r="N29"/>
  <c r="O29"/>
  <c r="Q29"/>
  <c r="S29"/>
  <c r="R30"/>
  <c r="M30"/>
  <c r="N30"/>
  <c r="O30"/>
  <c r="Q30"/>
  <c r="S30"/>
  <c r="R31"/>
  <c r="M31"/>
  <c r="N31"/>
  <c r="O31"/>
  <c r="Q31"/>
  <c r="S31"/>
  <c r="R32"/>
  <c r="M32"/>
  <c r="N32"/>
  <c r="O32"/>
  <c r="Q32"/>
  <c r="S32"/>
  <c r="R33"/>
  <c r="M33"/>
  <c r="N33"/>
  <c r="O33"/>
  <c r="Q33"/>
  <c r="S33"/>
  <c r="R39"/>
  <c r="M39"/>
  <c r="N39"/>
  <c r="O39"/>
  <c r="Q39"/>
  <c r="S39"/>
  <c r="S41"/>
  <c r="R13"/>
  <c r="H8" i="20"/>
  <c r="R20" i="10"/>
  <c r="N20"/>
  <c r="O20"/>
  <c r="Q20"/>
  <c r="S20"/>
  <c r="S23"/>
  <c r="R13"/>
  <c r="H13" i="20"/>
  <c r="R20" i="12"/>
  <c r="S20"/>
  <c r="S22"/>
  <c r="R13"/>
  <c r="H18" i="20"/>
  <c r="R20" i="17"/>
  <c r="S20"/>
  <c r="S22"/>
  <c r="R13"/>
  <c r="H23" i="20"/>
  <c r="G29"/>
  <c r="S125" i="6"/>
  <c r="M20" i="3"/>
  <c r="N20"/>
  <c r="O20"/>
  <c r="Q20"/>
  <c r="R20"/>
  <c r="S20"/>
  <c r="S22"/>
  <c r="R13"/>
  <c r="H7" i="20"/>
  <c r="R20" i="11"/>
  <c r="M20"/>
  <c r="N20"/>
  <c r="O20"/>
  <c r="Q20"/>
  <c r="S20"/>
  <c r="R21"/>
  <c r="M21"/>
  <c r="N21"/>
  <c r="O21"/>
  <c r="Q21"/>
  <c r="S21"/>
  <c r="S23"/>
  <c r="R13"/>
  <c r="H17" i="20"/>
  <c r="R20" i="9"/>
  <c r="S20"/>
  <c r="S22"/>
  <c r="R13"/>
  <c r="H12" i="20"/>
  <c r="R20" i="16"/>
  <c r="S20"/>
  <c r="S22"/>
  <c r="R13"/>
  <c r="H22" i="20"/>
  <c r="G28"/>
  <c r="M20" i="13"/>
  <c r="Q20" i="9"/>
  <c r="Q20" i="12"/>
  <c r="Q20" i="13"/>
  <c r="Q20" i="16"/>
  <c r="Q20" i="17"/>
  <c r="Q20" i="18"/>
  <c r="Q20" i="19"/>
  <c r="O20" i="9"/>
  <c r="O20" i="12"/>
  <c r="O20" i="13"/>
  <c r="O20" i="16"/>
  <c r="O20" i="17"/>
  <c r="O20" i="18"/>
  <c r="O20" i="19"/>
  <c r="N20" i="9"/>
  <c r="N20" i="12"/>
  <c r="N20" i="13"/>
  <c r="N20" i="16"/>
  <c r="N20" i="17"/>
  <c r="N20" i="18"/>
  <c r="N20" i="19"/>
  <c r="M20" i="9"/>
  <c r="M20" i="12"/>
  <c r="M20" i="16"/>
  <c r="M20" i="17"/>
  <c r="M20" i="18"/>
  <c r="M20" i="19"/>
  <c r="H21" i="14"/>
  <c r="H25" i="8"/>
  <c r="H23"/>
  <c r="H22"/>
  <c r="H85" i="1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39" i="5"/>
  <c r="H33"/>
  <c r="H32"/>
  <c r="H31"/>
  <c r="H30"/>
  <c r="H29"/>
  <c r="H28"/>
  <c r="H27"/>
  <c r="H26"/>
  <c r="H25"/>
  <c r="H21" i="11"/>
  <c r="C10" i="5"/>
  <c r="C8"/>
  <c r="C7"/>
  <c r="C10" i="4"/>
  <c r="C8"/>
  <c r="C7"/>
  <c r="C10" i="1"/>
  <c r="C8"/>
  <c r="C7"/>
  <c r="C10" i="9"/>
  <c r="C8"/>
  <c r="C7"/>
  <c r="C10" i="10"/>
  <c r="C8"/>
  <c r="C7"/>
  <c r="C10" i="7"/>
  <c r="C8"/>
  <c r="C7"/>
  <c r="C10" i="8"/>
  <c r="C8"/>
  <c r="C7"/>
  <c r="C10" i="11"/>
  <c r="C8"/>
  <c r="C7"/>
  <c r="C10" i="12"/>
  <c r="C8"/>
  <c r="C7"/>
  <c r="C10" i="13"/>
  <c r="C8"/>
  <c r="C7"/>
  <c r="C10" i="14"/>
  <c r="C8"/>
  <c r="C7"/>
  <c r="C10" i="16"/>
  <c r="C8"/>
  <c r="C7"/>
  <c r="C10" i="17"/>
  <c r="C8"/>
  <c r="C7"/>
  <c r="C10" i="18"/>
  <c r="C8"/>
  <c r="C7"/>
  <c r="C10" i="19"/>
  <c r="C8"/>
  <c r="C7"/>
  <c r="C10" i="3"/>
  <c r="C8"/>
  <c r="C7"/>
  <c r="C10" i="6"/>
  <c r="C8"/>
  <c r="C7"/>
  <c r="H20" i="1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20" i="8"/>
  <c r="H21"/>
  <c r="H31" i="20"/>
  <c r="H20" i="4"/>
  <c r="H21"/>
  <c r="H22"/>
  <c r="H23"/>
  <c r="H27"/>
  <c r="H20" i="7"/>
  <c r="H30" i="20"/>
  <c r="H20" i="5"/>
  <c r="H21"/>
  <c r="H22"/>
  <c r="H23"/>
  <c r="H24"/>
  <c r="H20" i="10"/>
  <c r="H29" i="20"/>
  <c r="H20" i="3"/>
  <c r="H20" i="11"/>
  <c r="H28" i="20"/>
  <c r="G25"/>
  <c r="F25"/>
  <c r="G24"/>
  <c r="F24"/>
  <c r="G23"/>
  <c r="F23"/>
  <c r="G22"/>
  <c r="F22"/>
  <c r="G20"/>
  <c r="F20"/>
  <c r="G19"/>
  <c r="F19"/>
  <c r="G18"/>
  <c r="F18"/>
  <c r="G17"/>
  <c r="F17"/>
  <c r="G15"/>
  <c r="F15"/>
  <c r="G14"/>
  <c r="F14"/>
  <c r="G13"/>
  <c r="F13"/>
  <c r="H20" i="9"/>
  <c r="G12" i="20"/>
  <c r="F12"/>
  <c r="G10"/>
  <c r="F10"/>
  <c r="G9"/>
  <c r="F9"/>
  <c r="G8"/>
  <c r="F8"/>
  <c r="E4"/>
  <c r="G7"/>
  <c r="F7"/>
  <c r="H20" i="19"/>
  <c r="Q22"/>
  <c r="P22"/>
  <c r="O22"/>
  <c r="N22"/>
  <c r="M22"/>
  <c r="H22"/>
  <c r="G22"/>
  <c r="F22"/>
  <c r="C13"/>
  <c r="H20" i="18"/>
  <c r="Q22"/>
  <c r="P22"/>
  <c r="O22"/>
  <c r="N22"/>
  <c r="M22"/>
  <c r="H22"/>
  <c r="G22"/>
  <c r="F22"/>
  <c r="C13"/>
  <c r="H20" i="17"/>
  <c r="Q22"/>
  <c r="P22"/>
  <c r="O22"/>
  <c r="N22"/>
  <c r="M22"/>
  <c r="H22"/>
  <c r="G22"/>
  <c r="F22"/>
  <c r="C13"/>
  <c r="H20" i="16"/>
  <c r="Q22"/>
  <c r="P22"/>
  <c r="O22"/>
  <c r="N22"/>
  <c r="M22"/>
  <c r="H22"/>
  <c r="G22"/>
  <c r="F22"/>
  <c r="C13"/>
  <c r="H20" i="14"/>
  <c r="Q23"/>
  <c r="P23"/>
  <c r="O23"/>
  <c r="N23"/>
  <c r="M23"/>
  <c r="H23"/>
  <c r="G23"/>
  <c r="F23"/>
  <c r="C13"/>
  <c r="H20" i="13"/>
  <c r="Q22"/>
  <c r="P22"/>
  <c r="O22"/>
  <c r="N22"/>
  <c r="M22"/>
  <c r="H22"/>
  <c r="G22"/>
  <c r="F22"/>
  <c r="C13"/>
  <c r="H20" i="12"/>
  <c r="Q22"/>
  <c r="P22"/>
  <c r="O22"/>
  <c r="N22"/>
  <c r="M22"/>
  <c r="H22"/>
  <c r="G22"/>
  <c r="F22"/>
  <c r="C13"/>
  <c r="Q23" i="11"/>
  <c r="P23"/>
  <c r="O23"/>
  <c r="N23"/>
  <c r="M23"/>
  <c r="H23"/>
  <c r="G23"/>
  <c r="F23"/>
  <c r="C13"/>
  <c r="Q27" i="8"/>
  <c r="P27"/>
  <c r="O27"/>
  <c r="N27"/>
  <c r="M27"/>
  <c r="H27"/>
  <c r="G27"/>
  <c r="F27"/>
  <c r="C13"/>
  <c r="Q22" i="7"/>
  <c r="P22"/>
  <c r="O22"/>
  <c r="N22"/>
  <c r="M22"/>
  <c r="H22"/>
  <c r="G22"/>
  <c r="F22"/>
  <c r="C13"/>
  <c r="Q23" i="10"/>
  <c r="P23"/>
  <c r="O23"/>
  <c r="N23"/>
  <c r="M23"/>
  <c r="H23"/>
  <c r="G23"/>
  <c r="F23"/>
  <c r="C13"/>
  <c r="Q22" i="9"/>
  <c r="P22"/>
  <c r="O22"/>
  <c r="N22"/>
  <c r="M22"/>
  <c r="H22"/>
  <c r="G22"/>
  <c r="F22"/>
  <c r="C13"/>
  <c r="Q87" i="1"/>
  <c r="P87"/>
  <c r="O87"/>
  <c r="N87"/>
  <c r="M87"/>
  <c r="H87"/>
  <c r="G87"/>
  <c r="F87"/>
  <c r="C13"/>
  <c r="Q29" i="4"/>
  <c r="P29"/>
  <c r="O29"/>
  <c r="N29"/>
  <c r="M29"/>
  <c r="H29"/>
  <c r="G29"/>
  <c r="F29"/>
  <c r="C13"/>
  <c r="Q41" i="5"/>
  <c r="P41"/>
  <c r="O41"/>
  <c r="N41"/>
  <c r="M41"/>
  <c r="H41"/>
  <c r="G41"/>
  <c r="F41"/>
  <c r="C13"/>
  <c r="Q22" i="3"/>
  <c r="P22"/>
  <c r="O22"/>
  <c r="N22"/>
  <c r="M22"/>
  <c r="H22"/>
  <c r="G22"/>
  <c r="F22"/>
  <c r="C13"/>
  <c r="Q128" i="6"/>
  <c r="P128"/>
  <c r="O128"/>
  <c r="M128"/>
  <c r="G128"/>
  <c r="F128"/>
  <c r="Q127"/>
  <c r="P127"/>
  <c r="O127"/>
  <c r="N127"/>
  <c r="M127"/>
  <c r="H127"/>
  <c r="G127"/>
  <c r="F127"/>
  <c r="Q125"/>
  <c r="P125"/>
  <c r="O125"/>
  <c r="N125"/>
  <c r="M125"/>
  <c r="H125"/>
  <c r="G125"/>
  <c r="F125"/>
  <c r="Q126"/>
  <c r="P126"/>
  <c r="O126"/>
  <c r="N126"/>
  <c r="M126"/>
  <c r="C13"/>
</calcChain>
</file>

<file path=xl/sharedStrings.xml><?xml version="1.0" encoding="utf-8"?>
<sst xmlns="http://schemas.openxmlformats.org/spreadsheetml/2006/main" count="2643" uniqueCount="221">
  <si>
    <t>Sony Digital Reading Platform S.a.r.l</t>
  </si>
  <si>
    <t>10, Avenue de la Liberté L-1930 Luxembourg</t>
  </si>
  <si>
    <t>Report ID#</t>
  </si>
  <si>
    <t>Contracting party</t>
  </si>
  <si>
    <t>Report Date</t>
  </si>
  <si>
    <t>Message</t>
  </si>
  <si>
    <t>Report Period</t>
  </si>
  <si>
    <t>Reporting currency</t>
  </si>
  <si>
    <t>GBP</t>
  </si>
  <si>
    <t>Reporting exchange rate</t>
  </si>
  <si>
    <t>Total number of line items</t>
  </si>
  <si>
    <t>Total amount due</t>
  </si>
  <si>
    <t>Main Product ID# type</t>
  </si>
  <si>
    <t>Main Product ID#</t>
  </si>
  <si>
    <t>Imprint</t>
  </si>
  <si>
    <t>Product title</t>
  </si>
  <si>
    <t>Product author</t>
  </si>
  <si>
    <t>Gross sold quantity</t>
  </si>
  <si>
    <t>Returned/ refunded quantity</t>
  </si>
  <si>
    <t>Net sold quantity</t>
  </si>
  <si>
    <t>Sales territory</t>
  </si>
  <si>
    <t>Unit price</t>
  </si>
  <si>
    <t>Price type</t>
  </si>
  <si>
    <t>Price currency</t>
  </si>
  <si>
    <t>Gross sold value</t>
  </si>
  <si>
    <t>Returned / refunded value</t>
  </si>
  <si>
    <t>Gross value before fees</t>
  </si>
  <si>
    <t>VAT</t>
  </si>
  <si>
    <t>Net value after VAT</t>
  </si>
  <si>
    <t>Commission or discount percentage</t>
  </si>
  <si>
    <t>Proceeds of sale due to publisher</t>
  </si>
  <si>
    <t>ISBN</t>
  </si>
  <si>
    <t>GB</t>
  </si>
  <si>
    <t>R</t>
  </si>
  <si>
    <t>Total</t>
  </si>
  <si>
    <t>BLOOMSBURY PUBLISHING</t>
  </si>
  <si>
    <t>AT</t>
  </si>
  <si>
    <t>DE</t>
  </si>
  <si>
    <t>EUR</t>
  </si>
  <si>
    <t>AUD</t>
  </si>
  <si>
    <t>AU</t>
  </si>
  <si>
    <t>SHE RISES</t>
  </si>
  <si>
    <t>THE GENEVA TRAP</t>
  </si>
  <si>
    <t>UMBRELLA</t>
  </si>
  <si>
    <t>WAITING FOR SUNRISE</t>
  </si>
  <si>
    <t>THE SONG OF ACHILLES</t>
  </si>
  <si>
    <t>ORDINARY THUNDERSTORMS</t>
  </si>
  <si>
    <t>THE KITE RUNNER</t>
  </si>
  <si>
    <t>A THOUSAND SPLENDID SUNS</t>
  </si>
  <si>
    <t>RESTLESS</t>
  </si>
  <si>
    <t>THE MESSENGER OF ATHENS</t>
  </si>
  <si>
    <t>CORALINE</t>
  </si>
  <si>
    <t>PAPER TOWNS</t>
  </si>
  <si>
    <t>EAT, PRAY, LOVE</t>
  </si>
  <si>
    <t>GILBERT, ELIZABETH</t>
  </si>
  <si>
    <t>VON ZIEGESAR, CECILY</t>
  </si>
  <si>
    <t>COMMITTED</t>
  </si>
  <si>
    <t>A&amp;C BLACK</t>
  </si>
  <si>
    <t>Total AU</t>
  </si>
  <si>
    <t>Total AT</t>
  </si>
  <si>
    <t>Total DE</t>
  </si>
  <si>
    <t>Total GB</t>
  </si>
  <si>
    <t>HOSSEINI, KHALED</t>
  </si>
  <si>
    <t>-</t>
  </si>
  <si>
    <t>Content source name</t>
  </si>
  <si>
    <t>Discount code</t>
  </si>
  <si>
    <t>UK</t>
  </si>
  <si>
    <t>Content Source Name</t>
  </si>
  <si>
    <t>Discount Code</t>
  </si>
  <si>
    <t>Trade</t>
  </si>
  <si>
    <t>Non-Trade</t>
  </si>
  <si>
    <t>US</t>
  </si>
  <si>
    <t>Amount</t>
  </si>
  <si>
    <t>Sales Territory</t>
  </si>
  <si>
    <t>Trade Commission or discount percentage</t>
  </si>
  <si>
    <t>Non-Trade Commission or discount percentage</t>
  </si>
  <si>
    <t>Amount check</t>
  </si>
  <si>
    <t>Links (click on shape)</t>
  </si>
  <si>
    <t>SEE DETAILS</t>
  </si>
  <si>
    <t>CANADA</t>
  </si>
  <si>
    <t>FORD, RICHARD</t>
  </si>
  <si>
    <t>GRAYLING, A.C.</t>
  </si>
  <si>
    <t>WORSLEY, KATE</t>
  </si>
  <si>
    <t>SAGE, ANGIE</t>
  </si>
  <si>
    <t>ZOUROUDI, ANNE</t>
  </si>
  <si>
    <t>SHORT SENTENCE</t>
  </si>
  <si>
    <t>BILAL, PARKER; FITZGERALD, …</t>
  </si>
  <si>
    <t>HARVEY, ALYXANDRA</t>
  </si>
  <si>
    <t>MAJOR PETTIGREW'S LAST STAND</t>
  </si>
  <si>
    <t>SIMONSON, HELEN</t>
  </si>
  <si>
    <t>THE GUERNSEY LITERARY AND P…</t>
  </si>
  <si>
    <t>BARROWS, ANNIE; SHAFFER, MA…</t>
  </si>
  <si>
    <t>PLAYING WITH THE GROWN-UPS</t>
  </si>
  <si>
    <t>DAHL, SOPHIE</t>
  </si>
  <si>
    <t>THE GREAT WESTERN BEACH</t>
  </si>
  <si>
    <t>SMITH, EMMA</t>
  </si>
  <si>
    <t>BOYD, WILLIAM</t>
  </si>
  <si>
    <t>SAUNDERS, GEORGE</t>
  </si>
  <si>
    <t>MAAS, SARAH J.</t>
  </si>
  <si>
    <t>EL NARCO</t>
  </si>
  <si>
    <t>GRILLO, IOAN</t>
  </si>
  <si>
    <t>HOW TO SOUND CLEVER</t>
  </si>
  <si>
    <t>VAN DEN BERGH, HUBERT</t>
  </si>
  <si>
    <t>SELF, WILL</t>
  </si>
  <si>
    <t>JACOBSON, HOWARD</t>
  </si>
  <si>
    <t>MILLER, MADELINE</t>
  </si>
  <si>
    <t>RIMINGTON, STELLA</t>
  </si>
  <si>
    <t>SUTCLIFFE, WILLIAM</t>
  </si>
  <si>
    <t>THE WHITE COTTAGE MYSTERY</t>
  </si>
  <si>
    <t>ALLINGHAM, MARGERY</t>
  </si>
  <si>
    <t>THE DECLARATION</t>
  </si>
  <si>
    <t>MALLEY, GEMMA</t>
  </si>
  <si>
    <t>MARY TUDOR</t>
  </si>
  <si>
    <t>WHITELOCK, ANNA</t>
  </si>
  <si>
    <t>CARTWRIGHT, JUSTIN</t>
  </si>
  <si>
    <t>VAMPIRE BITES: A TASTE OF T…</t>
  </si>
  <si>
    <t>THE ASSASSIN AND THE DESERT</t>
  </si>
  <si>
    <t>THE ASSASSIN AND THE UNDERW…</t>
  </si>
  <si>
    <t>THE ASSASSIN AND THE EMPIRE</t>
  </si>
  <si>
    <t>AND THE MOUNTAINS ECHOED</t>
  </si>
  <si>
    <t>THE GOD ARGUMENT</t>
  </si>
  <si>
    <t>MIDDLESEX</t>
  </si>
  <si>
    <t>EUGENIDES, JEFFREY</t>
  </si>
  <si>
    <t>THE QUEEN OF WHALE CAY</t>
  </si>
  <si>
    <t>SUMMERSCALE, KATE</t>
  </si>
  <si>
    <t>THE ENGLISH PATIENT</t>
  </si>
  <si>
    <t>ONDAATJE, MICHAEL</t>
  </si>
  <si>
    <t>RACING WITH DEATH</t>
  </si>
  <si>
    <t>RIFFENBURGH, BEAU</t>
  </si>
  <si>
    <t>THE COLOR OF WATER</t>
  </si>
  <si>
    <t>MCBRIDE, JAMES</t>
  </si>
  <si>
    <t>HITLER</t>
  </si>
  <si>
    <t>STONE, NORMAN</t>
  </si>
  <si>
    <t>THE DISGRACE OF KITTY GREY</t>
  </si>
  <si>
    <t>HOOPER, MARY</t>
  </si>
  <si>
    <t>E-MAIL ETIQUETTE</t>
  </si>
  <si>
    <t>DELICACY</t>
  </si>
  <si>
    <t>FOENKINOS, DAVID</t>
  </si>
  <si>
    <t>NEED</t>
  </si>
  <si>
    <t>JONES, CARRIE</t>
  </si>
  <si>
    <t>HOLES</t>
  </si>
  <si>
    <t>SACHAR, LOUIS</t>
  </si>
  <si>
    <t>PIGEON ENGLISH</t>
  </si>
  <si>
    <t>KELMAN, STEPHEN</t>
  </si>
  <si>
    <t>BERG PUBLISHERS</t>
  </si>
  <si>
    <t>THE ANTHROPOLOGY OF MAGIC</t>
  </si>
  <si>
    <t>GREENWOOD, SUSAN</t>
  </si>
  <si>
    <t>TALK TALK</t>
  </si>
  <si>
    <t>BOYLE, T.C.</t>
  </si>
  <si>
    <t>THE DREAM LOVER</t>
  </si>
  <si>
    <t>GOSSIP GIRL 8</t>
  </si>
  <si>
    <t>FLYTE</t>
  </si>
  <si>
    <t>BREATHE</t>
  </si>
  <si>
    <t>CROSSAN, SARAH</t>
  </si>
  <si>
    <t>THE PIRATES! IN AN ADVENTUR…</t>
  </si>
  <si>
    <t>DEFOE, GIDEON</t>
  </si>
  <si>
    <t>AUSTENLAND</t>
  </si>
  <si>
    <t>HALE, SHANNON</t>
  </si>
  <si>
    <t>AGENT ZIGZAG</t>
  </si>
  <si>
    <t>MACINTYRE, BEN</t>
  </si>
  <si>
    <t>ALEXANDER THE GREAT</t>
  </si>
  <si>
    <t>ANSON, EDWARD M.</t>
  </si>
  <si>
    <t>A LADY CYCLIST'S GUIDE TO K…</t>
  </si>
  <si>
    <t>JOINSON, SUZANNE</t>
  </si>
  <si>
    <t>MAGGIE &amp; ME</t>
  </si>
  <si>
    <t>BARR, DAMIAN</t>
  </si>
  <si>
    <t>THE HIRED MAN</t>
  </si>
  <si>
    <t>FORNA, AMINATTA</t>
  </si>
  <si>
    <t>WRITERS&amp;#146; &amp; ARTISTS&amp;#14…</t>
  </si>
  <si>
    <t>BINGHAM, HARRY</t>
  </si>
  <si>
    <t>THE WRITERS' AND ARTISTS' Y…</t>
  </si>
  <si>
    <t>THIS IS WHERE I AM</t>
  </si>
  <si>
    <t>CAMPBELL, KAREN</t>
  </si>
  <si>
    <t>THE WALL</t>
  </si>
  <si>
    <t>THE INNOCENCE GAME</t>
  </si>
  <si>
    <t>HARVEY, MICHAEL</t>
  </si>
  <si>
    <t>THIS HOUSE</t>
  </si>
  <si>
    <t>GRAHAM, JAMES</t>
  </si>
  <si>
    <t>FAMILY LIFE</t>
  </si>
  <si>
    <t>LUARD, ELISABETH</t>
  </si>
  <si>
    <t>ZOO TIME</t>
  </si>
  <si>
    <t>FINAL VOYAGE</t>
  </si>
  <si>
    <t>EYERS, JONATHAN</t>
  </si>
  <si>
    <t>EAT AND RUN</t>
  </si>
  <si>
    <t>JUREK, SCOTT; FRIEDMAN, STEVE</t>
  </si>
  <si>
    <t>KISSES ON A POSTCARD</t>
  </si>
  <si>
    <t>FRISBY, TERENCE</t>
  </si>
  <si>
    <t>PASTORALIA</t>
  </si>
  <si>
    <t>OTHER PEOPLE'S MONEY</t>
  </si>
  <si>
    <t>PAVEL &amp; I</t>
  </si>
  <si>
    <t>VYLETA, DAN</t>
  </si>
  <si>
    <t>THE BED I MADE</t>
  </si>
  <si>
    <t>WHITEHOUSE, LUCIE</t>
  </si>
  <si>
    <t>PEARL OF CHINA</t>
  </si>
  <si>
    <t>MIN, ANCHEE</t>
  </si>
  <si>
    <t>THE FINKLER QUESTION</t>
  </si>
  <si>
    <t>THE LADY VANISHES</t>
  </si>
  <si>
    <t>LINA WHITE, ETHEL</t>
  </si>
  <si>
    <t>THE SUSPICIONS OF MR. WHICHER</t>
  </si>
  <si>
    <t>A FIVE YEAR SENTENCE</t>
  </si>
  <si>
    <t>RUBENS, BERNICE</t>
  </si>
  <si>
    <t>CRIMINAL CONVERSATION</t>
  </si>
  <si>
    <t>FREELING, NICOLAS</t>
  </si>
  <si>
    <t>THE RESISTANCE</t>
  </si>
  <si>
    <t>HOW TO MAKE LOVE SIX NIGHTS…</t>
  </si>
  <si>
    <t>MASTERTON, GRAHAM</t>
  </si>
  <si>
    <t>THE WRONG SIDE OF THE SKY</t>
  </si>
  <si>
    <t>LYALL, GAVIN</t>
  </si>
  <si>
    <t>BLACKKERCHIEF DICK</t>
  </si>
  <si>
    <t>GAIMAN, NEIL</t>
  </si>
  <si>
    <t>THE LEGACY</t>
  </si>
  <si>
    <t>DEADLINE</t>
  </si>
  <si>
    <t>CHESHIRE, SIMON</t>
  </si>
  <si>
    <t>THE TAINT OF MIDAS</t>
  </si>
  <si>
    <t>THE DOCTOR OF THESSALY</t>
  </si>
  <si>
    <t>THE KING OF THE RAINY COUNTRY</t>
  </si>
  <si>
    <t>THE SPORTSWRITER</t>
  </si>
  <si>
    <t>GREEN, JOHN</t>
  </si>
  <si>
    <t>THE TEACHER'S TALES OF TERROR</t>
  </si>
  <si>
    <t>PRIESTLEY, CHRIS</t>
  </si>
  <si>
    <t>THE ASSASSIN AND THE PIRATE…</t>
  </si>
</sst>
</file>

<file path=xl/styles.xml><?xml version="1.0" encoding="utf-8"?>
<styleSheet xmlns="http://schemas.openxmlformats.org/spreadsheetml/2006/main">
  <numFmts count="5">
    <numFmt numFmtId="164" formatCode="yyyymmdd"/>
    <numFmt numFmtId="165" formatCode="_-\£#,##0.00_-;\-\£#,##0.00_-;_£&quot;-&quot;??_-;_-@_-"/>
    <numFmt numFmtId="166" formatCode="_-\€#,##0.00_-;\-\€#,##0.00_-;_€&quot;-&quot;??_-;_-@_-"/>
    <numFmt numFmtId="167" formatCode="_-\$#,##0.00_-;\-\$#,##0.00_-;_$&quot;-&quot;??_-;_-@_-"/>
    <numFmt numFmtId="168" formatCode="_-&quot;£&quot;#,##0.00_-;\-&quot;£&quot;#,##0.00_-;_£&quot;-&quot;??_-;_-@_-"/>
  </numFmts>
  <fonts count="14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20"/>
      <color rgb="FF003366"/>
      <name val="Helvetica"/>
      <family val="2"/>
    </font>
    <font>
      <b/>
      <sz val="20"/>
      <color rgb="FF003366"/>
      <name val="Helvetica"/>
      <family val="2"/>
    </font>
    <font>
      <sz val="16"/>
      <color rgb="FF003366"/>
      <name val="Helvetica"/>
      <family val="2"/>
    </font>
    <font>
      <b/>
      <sz val="16"/>
      <color rgb="FF003366"/>
      <name val="Helvetica"/>
      <family val="2"/>
    </font>
    <font>
      <b/>
      <sz val="10"/>
      <name val="Tahoma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6"/>
      <name val="Helvetica"/>
      <family val="2"/>
    </font>
    <font>
      <sz val="16"/>
      <color theme="0"/>
      <name val="Helvetica"/>
      <family val="2"/>
    </font>
    <font>
      <sz val="11"/>
      <color rgb="FF3F3F76"/>
      <name val="Calibri"/>
      <family val="2"/>
      <scheme val="minor"/>
    </font>
    <font>
      <sz val="14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/>
      </patternFill>
    </fill>
    <fill>
      <patternFill patternType="solid">
        <fgColor rgb="FFFFCC9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0">
    <xf numFmtId="0" fontId="0" fillId="0" borderId="0"/>
    <xf numFmtId="0" fontId="7" fillId="3" borderId="0"/>
    <xf numFmtId="0" fontId="7" fillId="3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4" borderId="0" applyNumberFormat="0" applyBorder="0" applyAlignment="0" applyProtection="0"/>
    <xf numFmtId="0" fontId="12" fillId="5" borderId="24" applyNumberFormat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66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165" fontId="6" fillId="0" borderId="1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7" fontId="5" fillId="0" borderId="1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7" fontId="4" fillId="0" borderId="8" xfId="0" applyNumberFormat="1" applyFont="1" applyBorder="1" applyAlignment="1">
      <alignment horizontal="right" vertical="center"/>
    </xf>
    <xf numFmtId="167" fontId="4" fillId="0" borderId="2" xfId="0" applyNumberFormat="1" applyFont="1" applyBorder="1" applyAlignment="1">
      <alignment vertical="center"/>
    </xf>
    <xf numFmtId="166" fontId="4" fillId="0" borderId="2" xfId="0" applyNumberFormat="1" applyFont="1" applyBorder="1" applyAlignment="1">
      <alignment vertical="center"/>
    </xf>
    <xf numFmtId="166" fontId="4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4" borderId="15" xfId="8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/>
    <xf numFmtId="0" fontId="10" fillId="0" borderId="17" xfId="0" applyFont="1" applyBorder="1"/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/>
    <xf numFmtId="0" fontId="10" fillId="0" borderId="19" xfId="0" applyFont="1" applyBorder="1"/>
    <xf numFmtId="0" fontId="10" fillId="0" borderId="0" xfId="0" applyFont="1" applyBorder="1"/>
    <xf numFmtId="0" fontId="10" fillId="0" borderId="20" xfId="0" applyFont="1" applyBorder="1"/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166" fontId="10" fillId="0" borderId="0" xfId="0" applyNumberFormat="1" applyFont="1" applyBorder="1"/>
    <xf numFmtId="167" fontId="10" fillId="0" borderId="0" xfId="0" applyNumberFormat="1" applyFont="1" applyBorder="1"/>
    <xf numFmtId="168" fontId="10" fillId="0" borderId="0" xfId="0" applyNumberFormat="1" applyFont="1" applyBorder="1"/>
    <xf numFmtId="166" fontId="10" fillId="0" borderId="0" xfId="0" applyNumberFormat="1" applyFont="1" applyBorder="1" applyAlignment="1">
      <alignment horizontal="center"/>
    </xf>
    <xf numFmtId="0" fontId="10" fillId="0" borderId="21" xfId="0" applyFont="1" applyBorder="1"/>
    <xf numFmtId="0" fontId="10" fillId="0" borderId="22" xfId="0" applyFont="1" applyBorder="1"/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/>
    <xf numFmtId="0" fontId="3" fillId="0" borderId="0" xfId="0" applyFont="1" applyAlignment="1">
      <alignment horizontal="right"/>
    </xf>
    <xf numFmtId="14" fontId="13" fillId="5" borderId="24" xfId="9" applyNumberFormat="1" applyFont="1" applyAlignment="1">
      <alignment horizontal="center" vertical="center"/>
    </xf>
    <xf numFmtId="1" fontId="5" fillId="0" borderId="0" xfId="0" applyNumberFormat="1" applyFont="1" applyFill="1" applyBorder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/>
    <xf numFmtId="165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/>
    <xf numFmtId="166" fontId="4" fillId="2" borderId="1" xfId="0" applyNumberFormat="1" applyFont="1" applyFill="1" applyBorder="1" applyAlignment="1">
      <alignment horizontal="right" vertical="center"/>
    </xf>
    <xf numFmtId="166" fontId="0" fillId="2" borderId="2" xfId="0" applyNumberFormat="1" applyFill="1" applyBorder="1" applyAlignment="1"/>
    <xf numFmtId="167" fontId="4" fillId="2" borderId="1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</cellXfs>
  <cellStyles count="10">
    <cellStyle name="Accent1" xfId="8" builtinId="29"/>
    <cellStyle name="headerStyle" xfId="1"/>
    <cellStyle name="headerStyle 2" xfId="2"/>
    <cellStyle name="Input" xfId="9" builtinId="20"/>
    <cellStyle name="Normal" xfId="0" builtinId="0"/>
    <cellStyle name="Normal 2" xfId="3"/>
    <cellStyle name="Normal 2 2" xfId="4"/>
    <cellStyle name="Normal 3" xfId="5"/>
    <cellStyle name="Normal 4" xfId="6"/>
    <cellStyle name="Normal 5" xfId="7"/>
  </cellStyles>
  <dxfs count="36"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6</xdr:row>
      <xdr:rowOff>38147</xdr:rowOff>
    </xdr:from>
    <xdr:to>
      <xdr:col>0</xdr:col>
      <xdr:colOff>857250</xdr:colOff>
      <xdr:row>6</xdr:row>
      <xdr:rowOff>257128</xdr:rowOff>
    </xdr:to>
    <xdr:sp macro="[0]!M_AT_UK_T" textlink="">
      <xdr:nvSpPr>
        <xdr:cNvPr id="2" name="Heptagon 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7</xdr:row>
      <xdr:rowOff>38147</xdr:rowOff>
    </xdr:from>
    <xdr:to>
      <xdr:col>0</xdr:col>
      <xdr:colOff>857250</xdr:colOff>
      <xdr:row>7</xdr:row>
      <xdr:rowOff>257128</xdr:rowOff>
    </xdr:to>
    <xdr:sp macro="[0]!M_AU_UK_T" textlink="">
      <xdr:nvSpPr>
        <xdr:cNvPr id="31" name="Heptagon 30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8</xdr:row>
      <xdr:rowOff>38147</xdr:rowOff>
    </xdr:from>
    <xdr:to>
      <xdr:col>0</xdr:col>
      <xdr:colOff>857250</xdr:colOff>
      <xdr:row>8</xdr:row>
      <xdr:rowOff>257128</xdr:rowOff>
    </xdr:to>
    <xdr:sp macro="[0]!M_DE_UK_T" textlink="">
      <xdr:nvSpPr>
        <xdr:cNvPr id="32" name="Heptagon 3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9</xdr:row>
      <xdr:rowOff>38147</xdr:rowOff>
    </xdr:from>
    <xdr:to>
      <xdr:col>0</xdr:col>
      <xdr:colOff>857250</xdr:colOff>
      <xdr:row>9</xdr:row>
      <xdr:rowOff>257128</xdr:rowOff>
    </xdr:to>
    <xdr:sp macro="[0]!M_GB_UK_T" textlink="">
      <xdr:nvSpPr>
        <xdr:cNvPr id="33" name="Heptagon 32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11</xdr:row>
      <xdr:rowOff>38147</xdr:rowOff>
    </xdr:from>
    <xdr:to>
      <xdr:col>0</xdr:col>
      <xdr:colOff>857250</xdr:colOff>
      <xdr:row>11</xdr:row>
      <xdr:rowOff>257128</xdr:rowOff>
    </xdr:to>
    <xdr:sp macro="[0]!M_AT_UK_NT" textlink="">
      <xdr:nvSpPr>
        <xdr:cNvPr id="34" name="Heptagon 33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12</xdr:row>
      <xdr:rowOff>38147</xdr:rowOff>
    </xdr:from>
    <xdr:to>
      <xdr:col>0</xdr:col>
      <xdr:colOff>857250</xdr:colOff>
      <xdr:row>12</xdr:row>
      <xdr:rowOff>257128</xdr:rowOff>
    </xdr:to>
    <xdr:sp macro="[0]!M_AU_UK_NT" textlink="">
      <xdr:nvSpPr>
        <xdr:cNvPr id="35" name="Heptagon 34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13</xdr:row>
      <xdr:rowOff>38147</xdr:rowOff>
    </xdr:from>
    <xdr:to>
      <xdr:col>0</xdr:col>
      <xdr:colOff>857250</xdr:colOff>
      <xdr:row>13</xdr:row>
      <xdr:rowOff>257128</xdr:rowOff>
    </xdr:to>
    <xdr:sp macro="[0]!M_DE_UK_NT" textlink="">
      <xdr:nvSpPr>
        <xdr:cNvPr id="36" name="Heptagon 35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14</xdr:row>
      <xdr:rowOff>38147</xdr:rowOff>
    </xdr:from>
    <xdr:to>
      <xdr:col>0</xdr:col>
      <xdr:colOff>857250</xdr:colOff>
      <xdr:row>14</xdr:row>
      <xdr:rowOff>257128</xdr:rowOff>
    </xdr:to>
    <xdr:sp macro="[0]!M_GB_UK_NT" textlink="">
      <xdr:nvSpPr>
        <xdr:cNvPr id="37" name="Heptagon 36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16</xdr:row>
      <xdr:rowOff>38147</xdr:rowOff>
    </xdr:from>
    <xdr:to>
      <xdr:col>0</xdr:col>
      <xdr:colOff>857250</xdr:colOff>
      <xdr:row>16</xdr:row>
      <xdr:rowOff>257128</xdr:rowOff>
    </xdr:to>
    <xdr:sp macro="[0]!M_AT_US_T" textlink="">
      <xdr:nvSpPr>
        <xdr:cNvPr id="38" name="Heptagon 37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17</xdr:row>
      <xdr:rowOff>38147</xdr:rowOff>
    </xdr:from>
    <xdr:to>
      <xdr:col>0</xdr:col>
      <xdr:colOff>857250</xdr:colOff>
      <xdr:row>17</xdr:row>
      <xdr:rowOff>257128</xdr:rowOff>
    </xdr:to>
    <xdr:sp macro="[0]!M_AU_US_T" textlink="">
      <xdr:nvSpPr>
        <xdr:cNvPr id="39" name="Heptagon 38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18</xdr:row>
      <xdr:rowOff>38147</xdr:rowOff>
    </xdr:from>
    <xdr:to>
      <xdr:col>0</xdr:col>
      <xdr:colOff>857250</xdr:colOff>
      <xdr:row>18</xdr:row>
      <xdr:rowOff>257128</xdr:rowOff>
    </xdr:to>
    <xdr:sp macro="[0]!M_DE_US_T" textlink="">
      <xdr:nvSpPr>
        <xdr:cNvPr id="40" name="Heptagon 39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19</xdr:row>
      <xdr:rowOff>38147</xdr:rowOff>
    </xdr:from>
    <xdr:to>
      <xdr:col>0</xdr:col>
      <xdr:colOff>857250</xdr:colOff>
      <xdr:row>19</xdr:row>
      <xdr:rowOff>257128</xdr:rowOff>
    </xdr:to>
    <xdr:sp macro="[0]!M_GB_US_T" textlink="">
      <xdr:nvSpPr>
        <xdr:cNvPr id="41" name="Heptagon 40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21</xdr:row>
      <xdr:rowOff>38147</xdr:rowOff>
    </xdr:from>
    <xdr:to>
      <xdr:col>0</xdr:col>
      <xdr:colOff>857250</xdr:colOff>
      <xdr:row>21</xdr:row>
      <xdr:rowOff>257128</xdr:rowOff>
    </xdr:to>
    <xdr:sp macro="[0]!M_AT_US_NT" textlink="">
      <xdr:nvSpPr>
        <xdr:cNvPr id="42" name="Heptagon 41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22</xdr:row>
      <xdr:rowOff>38147</xdr:rowOff>
    </xdr:from>
    <xdr:to>
      <xdr:col>0</xdr:col>
      <xdr:colOff>857250</xdr:colOff>
      <xdr:row>22</xdr:row>
      <xdr:rowOff>257128</xdr:rowOff>
    </xdr:to>
    <xdr:sp macro="[0]!M_AU_US_NT" textlink="">
      <xdr:nvSpPr>
        <xdr:cNvPr id="43" name="Heptagon 42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23</xdr:row>
      <xdr:rowOff>38147</xdr:rowOff>
    </xdr:from>
    <xdr:to>
      <xdr:col>0</xdr:col>
      <xdr:colOff>857250</xdr:colOff>
      <xdr:row>23</xdr:row>
      <xdr:rowOff>257128</xdr:rowOff>
    </xdr:to>
    <xdr:sp macro="[0]!M_DE_US_NT" textlink="">
      <xdr:nvSpPr>
        <xdr:cNvPr id="44" name="Heptagon 43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0</xdr:col>
      <xdr:colOff>419100</xdr:colOff>
      <xdr:row>24</xdr:row>
      <xdr:rowOff>38147</xdr:rowOff>
    </xdr:from>
    <xdr:to>
      <xdr:col>0</xdr:col>
      <xdr:colOff>857250</xdr:colOff>
      <xdr:row>24</xdr:row>
      <xdr:rowOff>257128</xdr:rowOff>
    </xdr:to>
    <xdr:sp macro="[0]!M_GB_US_NT" textlink="">
      <xdr:nvSpPr>
        <xdr:cNvPr id="45" name="Heptagon 44"/>
        <xdr:cNvSpPr/>
      </xdr:nvSpPr>
      <xdr:spPr>
        <a:xfrm>
          <a:off x="419100" y="2514647"/>
          <a:ext cx="438150" cy="218981"/>
        </a:xfrm>
        <a:prstGeom prst="hept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GB" sz="1000" b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5</xdr:col>
      <xdr:colOff>466724</xdr:colOff>
      <xdr:row>3</xdr:row>
      <xdr:rowOff>133350</xdr:rowOff>
    </xdr:from>
    <xdr:to>
      <xdr:col>5</xdr:col>
      <xdr:colOff>1409699</xdr:colOff>
      <xdr:row>3</xdr:row>
      <xdr:rowOff>638175</xdr:rowOff>
    </xdr:to>
    <xdr:sp macro="[0]!M_BLOOMSBURY_PUBLISHING_OVERALL" textlink="">
      <xdr:nvSpPr>
        <xdr:cNvPr id="47" name="Heptagon 46"/>
        <xdr:cNvSpPr/>
      </xdr:nvSpPr>
      <xdr:spPr>
        <a:xfrm>
          <a:off x="4629149" y="1066800"/>
          <a:ext cx="942975" cy="504825"/>
        </a:xfrm>
        <a:prstGeom prst="heptagon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 b="1">
              <a:solidFill>
                <a:srgbClr val="FF0000"/>
              </a:solidFill>
            </a:rPr>
            <a:t>OVERALL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4" name="Heptagon 3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4" name="Heptagon 3"/>
        <xdr:cNvSpPr/>
      </xdr:nvSpPr>
      <xdr:spPr>
        <a:xfrm>
          <a:off x="36786031" y="4547499"/>
          <a:ext cx="3923339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6855881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94315</xdr:rowOff>
    </xdr:from>
    <xdr:to>
      <xdr:col>2</xdr:col>
      <xdr:colOff>709694</xdr:colOff>
      <xdr:row>2</xdr:row>
      <xdr:rowOff>206374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4315"/>
          <a:ext cx="4300619" cy="759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241781</xdr:colOff>
      <xdr:row>14</xdr:row>
      <xdr:rowOff>70749</xdr:rowOff>
    </xdr:from>
    <xdr:to>
      <xdr:col>18</xdr:col>
      <xdr:colOff>2434745</xdr:colOff>
      <xdr:row>16</xdr:row>
      <xdr:rowOff>211731</xdr:rowOff>
    </xdr:to>
    <xdr:sp macro="[0]!M_CONTROL_PANEL" textlink="">
      <xdr:nvSpPr>
        <xdr:cNvPr id="3" name="Heptagon 2"/>
        <xdr:cNvSpPr/>
      </xdr:nvSpPr>
      <xdr:spPr>
        <a:xfrm>
          <a:off x="37227356" y="4576074"/>
          <a:ext cx="3926514" cy="426732"/>
        </a:xfrm>
        <a:prstGeom prst="hept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1">
              <a:solidFill>
                <a:schemeClr val="bg1">
                  <a:lumMod val="95000"/>
                </a:schemeClr>
              </a:solidFill>
            </a:rPr>
            <a:t>CONTROL</a:t>
          </a:r>
          <a:r>
            <a:rPr lang="en-GB" sz="2000" b="1" baseline="0">
              <a:solidFill>
                <a:schemeClr val="bg1">
                  <a:lumMod val="95000"/>
                </a:schemeClr>
              </a:solidFill>
            </a:rPr>
            <a:t> PANEL</a:t>
          </a:r>
          <a:endParaRPr lang="en-GB" sz="2000" b="1">
            <a:solidFill>
              <a:schemeClr val="bg1">
                <a:lumMod val="95000"/>
              </a:schemeClr>
            </a:solidFill>
          </a:endParaRP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SNAPSHOT%20NEW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SHEET"/>
      <sheetName val="DATA'S"/>
      <sheetName val="CONTROL PANEL"/>
      <sheetName val="WEEKLY REPORT"/>
      <sheetName val="FREE BOOKS REPORTING"/>
      <sheetName val="DAILY REPORT"/>
      <sheetName val="REPORTING MANUFACTURERS"/>
      <sheetName val="REPORTING MANUFACTURERS NB"/>
      <sheetName val="REPORTING ISBN"/>
      <sheetName val="REPORTING ISBN NB"/>
      <sheetName val="REPORTING PUBLISHERS REV. RECO."/>
      <sheetName val="REPORTING PUBLISHERS REV. ISBN"/>
      <sheetName val="REPORTING PUBLI. REV. ISBN VAL "/>
      <sheetName val="PUBLISHER'S REP. TEMPLATE"/>
      <sheetName val="ACCOUNTING PREPARATION"/>
      <sheetName val="CUST_INFO"/>
      <sheetName val="ORDERS"/>
      <sheetName val="ORDERS_PRODUCTS"/>
      <sheetName val="ORDERS_STATUS_HISTORY"/>
      <sheetName val="RS_ORDERS"/>
      <sheetName val="WORLDPAY DOWNLOAD"/>
      <sheetName val="WORLDPAY RECONCILIATION"/>
      <sheetName val="MANUFACTURERS"/>
      <sheetName val="PRODUCTS"/>
      <sheetName val="CONTIBUTOR"/>
      <sheetName val="RS_PRODUCTS_TO_CONTRIBUTOR"/>
      <sheetName val="RS_DEVICE"/>
      <sheetName val="REVENUE SHARE TABLE"/>
      <sheetName val="RS_DEVICE REP"/>
    </sheetNames>
    <sheetDataSet>
      <sheetData sheetId="0"/>
      <sheetData sheetId="1">
        <row r="8">
          <cell r="Z8" t="str">
            <v>O</v>
          </cell>
          <cell r="AC8" t="str">
            <v>AUD</v>
          </cell>
        </row>
        <row r="9">
          <cell r="Z9" t="str">
            <v>D</v>
          </cell>
          <cell r="AC9" t="str">
            <v>CAD</v>
          </cell>
        </row>
        <row r="10">
          <cell r="Z10" t="str">
            <v>T</v>
          </cell>
          <cell r="AC10" t="str">
            <v>CHF</v>
          </cell>
        </row>
        <row r="11">
          <cell r="AC11" t="str">
            <v>EUR</v>
          </cell>
        </row>
        <row r="12">
          <cell r="AC12" t="str">
            <v>GBP</v>
          </cell>
        </row>
        <row r="13">
          <cell r="AC13" t="str">
            <v>JPY</v>
          </cell>
        </row>
        <row r="14">
          <cell r="AC14" t="str">
            <v>RUB</v>
          </cell>
        </row>
        <row r="15">
          <cell r="AC15" t="str">
            <v>SEK</v>
          </cell>
        </row>
        <row r="16">
          <cell r="AC16" t="str">
            <v>USD</v>
          </cell>
        </row>
      </sheetData>
      <sheetData sheetId="2">
        <row r="1">
          <cell r="E1">
            <v>41029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32"/>
  <sheetViews>
    <sheetView showGridLines="0" tabSelected="1" topLeftCell="A2" workbookViewId="0">
      <selection activeCell="G35" sqref="G35"/>
    </sheetView>
  </sheetViews>
  <sheetFormatPr defaultRowHeight="20.25" outlineLevelRow="1"/>
  <cols>
    <col min="1" max="1" width="19.42578125" style="62" customWidth="1"/>
    <col min="2" max="3" width="9.140625" style="62"/>
    <col min="4" max="4" width="2.85546875" style="62" customWidth="1"/>
    <col min="5" max="5" width="21.85546875" style="62" customWidth="1"/>
    <col min="6" max="6" width="28.5703125" style="62" customWidth="1"/>
    <col min="7" max="8" width="29.140625" style="62" customWidth="1"/>
    <col min="9" max="9" width="2.85546875" style="62" customWidth="1"/>
    <col min="10" max="16384" width="9.140625" style="62"/>
  </cols>
  <sheetData>
    <row r="1" spans="1:9" hidden="1" outlineLevel="1">
      <c r="G1" s="63" t="s">
        <v>69</v>
      </c>
      <c r="H1" s="63" t="s">
        <v>70</v>
      </c>
    </row>
    <row r="2" spans="1:9" ht="7.5" customHeight="1" collapsed="1">
      <c r="D2" s="67"/>
      <c r="E2" s="68"/>
      <c r="F2" s="68"/>
      <c r="G2" s="69"/>
      <c r="H2" s="69"/>
      <c r="I2" s="70"/>
    </row>
    <row r="3" spans="1:9" ht="60.75">
      <c r="D3" s="71"/>
      <c r="E3" s="64" t="s">
        <v>3</v>
      </c>
      <c r="F3" s="86">
        <v>41425</v>
      </c>
      <c r="G3" s="64" t="s">
        <v>74</v>
      </c>
      <c r="H3" s="64" t="s">
        <v>75</v>
      </c>
      <c r="I3" s="73"/>
    </row>
    <row r="4" spans="1:9" s="66" customFormat="1" ht="60.75">
      <c r="D4" s="74"/>
      <c r="E4" s="65" t="str">
        <f>'BLOOMSBURY PUBLISHING OVERALL'!$R$7</f>
        <v>BLOOMSBURY PUBLISHING</v>
      </c>
      <c r="F4" s="75"/>
      <c r="G4" s="65">
        <v>60</v>
      </c>
      <c r="H4" s="65">
        <v>75</v>
      </c>
      <c r="I4" s="76"/>
    </row>
    <row r="5" spans="1:9" ht="9.75" customHeight="1">
      <c r="D5" s="71"/>
      <c r="E5" s="72"/>
      <c r="F5" s="72"/>
      <c r="G5" s="72"/>
      <c r="H5" s="72"/>
      <c r="I5" s="73"/>
    </row>
    <row r="6" spans="1:9" ht="40.5">
      <c r="A6" s="64" t="s">
        <v>77</v>
      </c>
      <c r="D6" s="71"/>
      <c r="E6" s="64" t="s">
        <v>73</v>
      </c>
      <c r="F6" s="64" t="s">
        <v>67</v>
      </c>
      <c r="G6" s="64" t="s">
        <v>68</v>
      </c>
      <c r="H6" s="64" t="s">
        <v>72</v>
      </c>
      <c r="I6" s="73"/>
    </row>
    <row r="7" spans="1:9" ht="24.75" customHeight="1">
      <c r="D7" s="71"/>
      <c r="E7" s="72" t="str">
        <f>'BLOOMSBURY PUBLISHING AT UK-T'!$R$10</f>
        <v>AT</v>
      </c>
      <c r="F7" s="72" t="str">
        <f>'BLOOMSBURY PUBLISHING AT UK-T'!$R$8</f>
        <v>UK</v>
      </c>
      <c r="G7" s="72" t="str">
        <f>'BLOOMSBURY PUBLISHING AT UK-T'!$R$9</f>
        <v>Trade</v>
      </c>
      <c r="H7" s="77">
        <f>'BLOOMSBURY PUBLISHING AT UK-T'!$R$13</f>
        <v>5.5439999999999996</v>
      </c>
      <c r="I7" s="73"/>
    </row>
    <row r="8" spans="1:9" ht="24.75" customHeight="1">
      <c r="D8" s="71"/>
      <c r="E8" s="72" t="str">
        <f>'BLOOMSBURY PUBLISHING AU UK-T'!$R$10</f>
        <v>AU</v>
      </c>
      <c r="F8" s="72" t="str">
        <f>'BLOOMSBURY PUBLISHING AU UK-T'!$R$8</f>
        <v>UK</v>
      </c>
      <c r="G8" s="72" t="str">
        <f>'BLOOMSBURY PUBLISHING AU UK-T'!$R$9</f>
        <v>Trade</v>
      </c>
      <c r="H8" s="78">
        <f>'BLOOMSBURY PUBLISHING AU UK-T'!$R$13</f>
        <v>232.79999999999998</v>
      </c>
      <c r="I8" s="73"/>
    </row>
    <row r="9" spans="1:9" ht="24.75" customHeight="1">
      <c r="D9" s="71"/>
      <c r="E9" s="72" t="str">
        <f>'BLOOMSBURY PUBLISHING DE UK-T'!$R$10</f>
        <v>DE</v>
      </c>
      <c r="F9" s="72" t="str">
        <f>'BLOOMSBURY PUBLISHING DE UK-T'!$R$8</f>
        <v>UK</v>
      </c>
      <c r="G9" s="72" t="str">
        <f>'BLOOMSBURY PUBLISHING DE UK-T'!$R$9</f>
        <v>Trade</v>
      </c>
      <c r="H9" s="77">
        <f>'BLOOMSBURY PUBLISHING DE UK-T'!$R$13</f>
        <v>29.459999999999997</v>
      </c>
      <c r="I9" s="73"/>
    </row>
    <row r="10" spans="1:9" ht="24.75" customHeight="1">
      <c r="D10" s="71"/>
      <c r="E10" s="72" t="str">
        <f>'BLOOMSBURY PUBLISHING GB UK-T'!$R$10</f>
        <v>GB</v>
      </c>
      <c r="F10" s="72" t="str">
        <f>'BLOOMSBURY PUBLISHING GB UK-T'!$R$8</f>
        <v>UK</v>
      </c>
      <c r="G10" s="72" t="str">
        <f>'BLOOMSBURY PUBLISHING GB UK-T'!$R$9</f>
        <v>Trade</v>
      </c>
      <c r="H10" s="79">
        <f>'BLOOMSBURY PUBLISHING GB UK-T'!$R$13</f>
        <v>587.72399999999959</v>
      </c>
      <c r="I10" s="73"/>
    </row>
    <row r="11" spans="1:9" ht="6" customHeight="1">
      <c r="D11" s="71"/>
      <c r="E11" s="72"/>
      <c r="F11" s="72"/>
      <c r="G11" s="72"/>
      <c r="H11" s="72"/>
      <c r="I11" s="73"/>
    </row>
    <row r="12" spans="1:9" ht="24.75" customHeight="1">
      <c r="D12" s="71"/>
      <c r="E12" s="72" t="str">
        <f>'BLOOMSBURY PUBLISHING AT UK-NT'!$R$10</f>
        <v>AT</v>
      </c>
      <c r="F12" s="72" t="str">
        <f>'BLOOMSBURY PUBLISHING AT UK-NT'!$R$8</f>
        <v>UK</v>
      </c>
      <c r="G12" s="72" t="str">
        <f>'BLOOMSBURY PUBLISHING AT UK-NT'!$R$9</f>
        <v>Non-Trade</v>
      </c>
      <c r="H12" s="77">
        <f>'BLOOMSBURY PUBLISHING AT UK-NT'!$R$13</f>
        <v>0</v>
      </c>
      <c r="I12" s="73"/>
    </row>
    <row r="13" spans="1:9" ht="24.75" customHeight="1">
      <c r="D13" s="71"/>
      <c r="E13" s="72" t="str">
        <f>'BLOOMSBURY PUBLISHING AU UK-NT'!$R$10</f>
        <v>AU</v>
      </c>
      <c r="F13" s="72" t="str">
        <f>'BLOOMSBURY PUBLISHING AU UK-NT'!$R$8</f>
        <v>UK</v>
      </c>
      <c r="G13" s="72" t="str">
        <f>'BLOOMSBURY PUBLISHING AU UK-NT'!$R$9</f>
        <v>Non-Trade</v>
      </c>
      <c r="H13" s="78">
        <f>'BLOOMSBURY PUBLISHING AU UK-NT'!$R$13</f>
        <v>21.802500000000002</v>
      </c>
      <c r="I13" s="73"/>
    </row>
    <row r="14" spans="1:9" ht="24.75" customHeight="1">
      <c r="D14" s="71"/>
      <c r="E14" s="72" t="str">
        <f>'BLOOMSBURY PUBLISHING DE UK-NT'!$R$10</f>
        <v>DE</v>
      </c>
      <c r="F14" s="72" t="str">
        <f>'BLOOMSBURY PUBLISHING DE UK-NT'!$R$8</f>
        <v>UK</v>
      </c>
      <c r="G14" s="72" t="str">
        <f>'BLOOMSBURY PUBLISHING DE UK-NT'!$R$9</f>
        <v>Non-Trade</v>
      </c>
      <c r="H14" s="77">
        <f>'BLOOMSBURY PUBLISHING DE UK-NT'!$R$13</f>
        <v>11.2425</v>
      </c>
      <c r="I14" s="73"/>
    </row>
    <row r="15" spans="1:9" ht="24.75" customHeight="1">
      <c r="D15" s="71"/>
      <c r="E15" s="72" t="str">
        <f>'BLOOMSBURY PUBLISHING GB UK-NT'!$R$10</f>
        <v>GB</v>
      </c>
      <c r="F15" s="72" t="str">
        <f>'BLOOMSBURY PUBLISHING GB UK-NT'!$R$8</f>
        <v>UK</v>
      </c>
      <c r="G15" s="72" t="str">
        <f>'BLOOMSBURY PUBLISHING GB UK-NT'!$R$9</f>
        <v>Non-Trade</v>
      </c>
      <c r="H15" s="79">
        <f>'BLOOMSBURY PUBLISHING GB UK-NT'!$R$13</f>
        <v>46.222500000000004</v>
      </c>
      <c r="I15" s="73"/>
    </row>
    <row r="16" spans="1:9" ht="6" customHeight="1">
      <c r="D16" s="71"/>
      <c r="E16" s="72"/>
      <c r="F16" s="72"/>
      <c r="G16" s="72"/>
      <c r="H16" s="72"/>
      <c r="I16" s="73"/>
    </row>
    <row r="17" spans="4:9" ht="24.75" customHeight="1">
      <c r="D17" s="71"/>
      <c r="E17" s="72" t="str">
        <f>'BLOOMSBURY PUBLISHING AT US-T'!$R$10</f>
        <v>AT</v>
      </c>
      <c r="F17" s="72" t="str">
        <f>'BLOOMSBURY PUBLISHING AT US-T'!$R$8</f>
        <v>US</v>
      </c>
      <c r="G17" s="72" t="str">
        <f>'BLOOMSBURY PUBLISHING AT US-T'!$R$9</f>
        <v>Trade</v>
      </c>
      <c r="H17" s="77">
        <f>'BLOOMSBURY PUBLISHING AT US-T'!$R$13</f>
        <v>0</v>
      </c>
      <c r="I17" s="73"/>
    </row>
    <row r="18" spans="4:9" ht="24.75" customHeight="1">
      <c r="D18" s="71"/>
      <c r="E18" s="72" t="str">
        <f>'BLOOMSBURY PUBLISHING AU US-T'!$R$10</f>
        <v>AU</v>
      </c>
      <c r="F18" s="72" t="str">
        <f>'BLOOMSBURY PUBLISHING AU US-T'!$R$8</f>
        <v>US</v>
      </c>
      <c r="G18" s="72" t="str">
        <f>'BLOOMSBURY PUBLISHING AU US-T'!$R$9</f>
        <v>Trade</v>
      </c>
      <c r="H18" s="78">
        <f>'BLOOMSBURY PUBLISHING AU US-T'!$R$13</f>
        <v>0</v>
      </c>
      <c r="I18" s="73"/>
    </row>
    <row r="19" spans="4:9" ht="24.75" customHeight="1">
      <c r="D19" s="71"/>
      <c r="E19" s="72" t="str">
        <f>'BLOOMSBURY PUBLISHING DE US-T'!$R$10</f>
        <v>DE</v>
      </c>
      <c r="F19" s="72" t="str">
        <f>'BLOOMSBURY PUBLISHING DE US-T'!$R$8</f>
        <v>US</v>
      </c>
      <c r="G19" s="72" t="str">
        <f>'BLOOMSBURY PUBLISHING DE US-T'!$R$9</f>
        <v>Trade</v>
      </c>
      <c r="H19" s="77">
        <f>'BLOOMSBURY PUBLISHING DE US-T'!$R$13</f>
        <v>0</v>
      </c>
      <c r="I19" s="73"/>
    </row>
    <row r="20" spans="4:9" ht="24.75" customHeight="1">
      <c r="D20" s="71"/>
      <c r="E20" s="72" t="str">
        <f>'BLOOMSBURY PUBLISHING GB US-T'!$R$10</f>
        <v>GB</v>
      </c>
      <c r="F20" s="72" t="str">
        <f>'BLOOMSBURY PUBLISHING GB US-T'!$R$8</f>
        <v>US</v>
      </c>
      <c r="G20" s="72" t="str">
        <f>'BLOOMSBURY PUBLISHING GB US-T'!$R$9</f>
        <v>Trade</v>
      </c>
      <c r="H20" s="79">
        <f>'BLOOMSBURY PUBLISHING GB US-T'!$R$13</f>
        <v>0</v>
      </c>
      <c r="I20" s="73"/>
    </row>
    <row r="21" spans="4:9" ht="6" customHeight="1">
      <c r="D21" s="71"/>
      <c r="E21" s="72"/>
      <c r="F21" s="72"/>
      <c r="G21" s="72"/>
      <c r="H21" s="72"/>
      <c r="I21" s="73"/>
    </row>
    <row r="22" spans="4:9" ht="24.75" customHeight="1">
      <c r="D22" s="71"/>
      <c r="E22" s="72" t="str">
        <f>'BLOOMSBURY PUBLISHING AT US-NT'!$R$10</f>
        <v>AT</v>
      </c>
      <c r="F22" s="72" t="str">
        <f>'BLOOMSBURY PUBLISHING AT US-NT'!$R$8</f>
        <v>US</v>
      </c>
      <c r="G22" s="72" t="str">
        <f>'BLOOMSBURY PUBLISHING AT US-NT'!$R$9</f>
        <v>Non-Trade</v>
      </c>
      <c r="H22" s="77">
        <f>'BLOOMSBURY PUBLISHING AT US-NT'!$R$13</f>
        <v>0</v>
      </c>
      <c r="I22" s="73"/>
    </row>
    <row r="23" spans="4:9" ht="24.75" customHeight="1">
      <c r="D23" s="71"/>
      <c r="E23" s="72" t="str">
        <f>'BLOOMSBURY PUBLISHING AU US-NT'!$R$10</f>
        <v>AU</v>
      </c>
      <c r="F23" s="72" t="str">
        <f>'BLOOMSBURY PUBLISHING AU US-NT'!$R$8</f>
        <v>US</v>
      </c>
      <c r="G23" s="72" t="str">
        <f>'BLOOMSBURY PUBLISHING AU US-NT'!$R$9</f>
        <v>Non-Trade</v>
      </c>
      <c r="H23" s="78">
        <f>'BLOOMSBURY PUBLISHING AU US-NT'!$R$13</f>
        <v>0</v>
      </c>
      <c r="I23" s="73"/>
    </row>
    <row r="24" spans="4:9" ht="24.75" customHeight="1">
      <c r="D24" s="71"/>
      <c r="E24" s="72" t="str">
        <f>'BLOOMSBURY PUBLISHING DE US-NT'!$R$10</f>
        <v>DE</v>
      </c>
      <c r="F24" s="72" t="str">
        <f>'BLOOMSBURY PUBLISHING DE US-NT'!$R$8</f>
        <v>US</v>
      </c>
      <c r="G24" s="72" t="str">
        <f>'BLOOMSBURY PUBLISHING DE US-NT'!$R$9</f>
        <v>Non-Trade</v>
      </c>
      <c r="H24" s="77">
        <f>'BLOOMSBURY PUBLISHING DE US-NT'!$R$13</f>
        <v>0</v>
      </c>
      <c r="I24" s="73"/>
    </row>
    <row r="25" spans="4:9" ht="24.75" customHeight="1">
      <c r="D25" s="71"/>
      <c r="E25" s="72" t="str">
        <f>'BLOOMSBURY PUBLISHING GB US-NT'!$R$10</f>
        <v>GB</v>
      </c>
      <c r="F25" s="72" t="str">
        <f>'BLOOMSBURY PUBLISHING GB US-NT'!$R$8</f>
        <v>US</v>
      </c>
      <c r="G25" s="72" t="str">
        <f>'BLOOMSBURY PUBLISHING GB US-NT'!$R$9</f>
        <v>Non-Trade</v>
      </c>
      <c r="H25" s="79">
        <f>'BLOOMSBURY PUBLISHING GB US-NT'!$R$13</f>
        <v>0</v>
      </c>
      <c r="I25" s="73"/>
    </row>
    <row r="26" spans="4:9" ht="6" customHeight="1">
      <c r="D26" s="71"/>
      <c r="E26" s="72"/>
      <c r="F26" s="72"/>
      <c r="G26" s="72"/>
      <c r="H26" s="72"/>
      <c r="I26" s="73"/>
    </row>
    <row r="27" spans="4:9">
      <c r="D27" s="71"/>
      <c r="E27" s="72"/>
      <c r="F27" s="61" t="s">
        <v>73</v>
      </c>
      <c r="G27" s="61" t="s">
        <v>76</v>
      </c>
      <c r="H27" s="61" t="s">
        <v>76</v>
      </c>
      <c r="I27" s="73"/>
    </row>
    <row r="28" spans="4:9">
      <c r="D28" s="71"/>
      <c r="E28" s="72"/>
      <c r="F28" s="72" t="s">
        <v>59</v>
      </c>
      <c r="G28" s="80" t="str">
        <f>IF(ROUND(VLOOKUP($F28,'BLOOMSBURY PUBLISHING OVERALL'!$A$125:$S$128,19,0),2)-ROUND(SUMIF($E$7:$E$26,RIGHT($F28,2),$H$7:$H$26),2)=0,"OK",ROUND(VLOOKUP($F28,'BLOOMSBURY PUBLISHING OVERALL'!$A$125:$S$128,19,0),2)-ROUND(SUMIF($E$7:$E$26,RIGHT($F28,2),$H$7:$H$26),2))</f>
        <v>OK</v>
      </c>
      <c r="H28" s="77">
        <f>+SUMIF($E$7:$E$26,RIGHT($F28,2),$H$7:$H$26)</f>
        <v>5.5439999999999996</v>
      </c>
      <c r="I28" s="73"/>
    </row>
    <row r="29" spans="4:9">
      <c r="D29" s="71"/>
      <c r="E29" s="72"/>
      <c r="F29" s="72" t="s">
        <v>58</v>
      </c>
      <c r="G29" s="80" t="str">
        <f>IF(ROUND(VLOOKUP($F29,'BLOOMSBURY PUBLISHING OVERALL'!$A$125:$S$128,19,0),2)-ROUND(SUMIF($E$7:$E$26,RIGHT($F29,2),$H$7:$H$26),2)=0,"OK",ROUND(VLOOKUP($F29,'BLOOMSBURY PUBLISHING OVERALL'!$A$125:$S$128,19,0),2)-ROUND(SUMIF($E$7:$E$26,RIGHT($F29,2),$H$7:$H$26),2))</f>
        <v>OK</v>
      </c>
      <c r="H29" s="78">
        <f>+SUMIF($E$7:$E$26,RIGHT($F29,2),$H$7:$H$26)</f>
        <v>254.60249999999999</v>
      </c>
      <c r="I29" s="73"/>
    </row>
    <row r="30" spans="4:9">
      <c r="D30" s="71"/>
      <c r="E30" s="72"/>
      <c r="F30" s="72" t="s">
        <v>60</v>
      </c>
      <c r="G30" s="80" t="str">
        <f>IF(ROUND(VLOOKUP($F30,'BLOOMSBURY PUBLISHING OVERALL'!$A$125:$S$128,19,0),2)-ROUND(SUMIF($E$7:$E$26,RIGHT($F30,2),$H$7:$H$26),2)=0,"OK",ROUND(VLOOKUP($F30,'BLOOMSBURY PUBLISHING OVERALL'!$A$125:$S$128,19,0),2)-ROUND(SUMIF($E$7:$E$26,RIGHT($F30,2),$H$7:$H$26),2))</f>
        <v>OK</v>
      </c>
      <c r="H30" s="77">
        <f>+SUMIF($E$7:$E$26,RIGHT($F30,2),$H$7:$H$26)</f>
        <v>40.702500000000001</v>
      </c>
      <c r="I30" s="73"/>
    </row>
    <row r="31" spans="4:9">
      <c r="D31" s="71"/>
      <c r="E31" s="72"/>
      <c r="F31" s="72" t="s">
        <v>61</v>
      </c>
      <c r="G31" s="80" t="str">
        <f>IF(ROUND(VLOOKUP($F31,'BLOOMSBURY PUBLISHING OVERALL'!$A$125:$S$128,19,0),2)-ROUND(SUMIF($E$7:$E$26,RIGHT($F31,2),$H$7:$H$26),2)=0,"OK",ROUND(VLOOKUP($F31,'BLOOMSBURY PUBLISHING OVERALL'!$A$125:$S$128,19,0),2)-ROUND(SUMIF($E$7:$E$26,RIGHT($F31,2),$H$7:$H$26),2))</f>
        <v>OK</v>
      </c>
      <c r="H31" s="79">
        <f>+SUMIF($E$7:$E$26,RIGHT($F31,2),$H$7:$H$26)</f>
        <v>633.94649999999956</v>
      </c>
      <c r="I31" s="73"/>
    </row>
    <row r="32" spans="4:9" ht="12.75" customHeight="1" collapsed="1" thickBot="1">
      <c r="D32" s="81"/>
      <c r="E32" s="82"/>
      <c r="F32" s="82"/>
      <c r="G32" s="83"/>
      <c r="H32" s="83"/>
      <c r="I32" s="84"/>
    </row>
  </sheetData>
  <conditionalFormatting sqref="G28:G31">
    <cfRule type="cellIs" dxfId="35" priority="1" operator="notEqual">
      <formula>"OK"</formula>
    </cfRule>
    <cfRule type="cellIs" dxfId="34" priority="2" operator="equal">
      <formula>"OK"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>
    <tabColor theme="5" tint="0.39997558519241921"/>
    <pageSetUpPr fitToPage="1"/>
  </sheetPr>
  <dimension ref="A1:V27"/>
  <sheetViews>
    <sheetView view="pageBreakPreview" zoomScale="60" zoomScaleNormal="85" workbookViewId="0">
      <selection activeCell="M31" sqref="M3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59" t="s">
        <v>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COUNTA(A20:A26)</f>
        <v>6</v>
      </c>
      <c r="I13" s="3"/>
      <c r="Q13" s="4" t="s">
        <v>11</v>
      </c>
      <c r="R13" s="93">
        <f>$S$27</f>
        <v>46.222500000000004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9781441143631</v>
      </c>
      <c r="C20" s="17" t="s">
        <v>35</v>
      </c>
      <c r="D20" s="17" t="s">
        <v>160</v>
      </c>
      <c r="E20" s="17" t="s">
        <v>161</v>
      </c>
      <c r="F20" s="18">
        <v>3</v>
      </c>
      <c r="G20" s="18">
        <v>2</v>
      </c>
      <c r="H20" s="19">
        <f t="shared" ref="H20:H25" si="0">F20-G20</f>
        <v>1</v>
      </c>
      <c r="I20" s="20" t="s">
        <v>32</v>
      </c>
      <c r="J20" s="21">
        <v>16.66</v>
      </c>
      <c r="K20" s="20" t="s">
        <v>33</v>
      </c>
      <c r="L20" s="20" t="s">
        <v>8</v>
      </c>
      <c r="M20" s="21">
        <f t="shared" ref="M20:M25" si="1">F20*J20</f>
        <v>49.980000000000004</v>
      </c>
      <c r="N20" s="21">
        <f t="shared" ref="N20:N25" si="2">G20*J20</f>
        <v>33.32</v>
      </c>
      <c r="O20" s="21">
        <f t="shared" ref="O20:O25" si="3">M20-N20</f>
        <v>16.660000000000004</v>
      </c>
      <c r="P20" s="21">
        <v>0</v>
      </c>
      <c r="Q20" s="21">
        <f t="shared" ref="Q20:Q25" si="4">O20-P20</f>
        <v>16.660000000000004</v>
      </c>
      <c r="R20" s="22">
        <f>IFERROR(HLOOKUP($V20,'Control Panel'!$G$1:$H$4,4,0),0)</f>
        <v>75</v>
      </c>
      <c r="S20" s="23">
        <f t="shared" ref="S20:S25" si="5">Q20*R20/100</f>
        <v>12.495000000000003</v>
      </c>
      <c r="U20" s="22" t="s">
        <v>66</v>
      </c>
      <c r="V20" s="22" t="s">
        <v>70</v>
      </c>
    </row>
    <row r="21" spans="1:22" s="24" customFormat="1" ht="33.75" customHeight="1">
      <c r="A21" s="16" t="s">
        <v>31</v>
      </c>
      <c r="B21" s="17">
        <v>9781408159736</v>
      </c>
      <c r="C21" s="17" t="s">
        <v>35</v>
      </c>
      <c r="D21" s="17" t="s">
        <v>168</v>
      </c>
      <c r="E21" s="17" t="s">
        <v>169</v>
      </c>
      <c r="F21" s="18">
        <v>1</v>
      </c>
      <c r="G21" s="18">
        <v>0</v>
      </c>
      <c r="H21" s="19">
        <f t="shared" si="0"/>
        <v>1</v>
      </c>
      <c r="I21" s="20" t="s">
        <v>32</v>
      </c>
      <c r="J21" s="21">
        <v>12.5</v>
      </c>
      <c r="K21" s="20" t="s">
        <v>33</v>
      </c>
      <c r="L21" s="20" t="s">
        <v>8</v>
      </c>
      <c r="M21" s="21">
        <f t="shared" si="1"/>
        <v>12.5</v>
      </c>
      <c r="N21" s="21">
        <f t="shared" si="2"/>
        <v>0</v>
      </c>
      <c r="O21" s="21">
        <f t="shared" si="3"/>
        <v>12.5</v>
      </c>
      <c r="P21" s="21">
        <v>0</v>
      </c>
      <c r="Q21" s="21">
        <f t="shared" si="4"/>
        <v>12.5</v>
      </c>
      <c r="R21" s="22">
        <f>IFERROR(HLOOKUP($V21,'Control Panel'!$G$1:$H$4,4,0),0)</f>
        <v>75</v>
      </c>
      <c r="S21" s="23">
        <f t="shared" si="5"/>
        <v>9.375</v>
      </c>
      <c r="U21" s="22" t="s">
        <v>66</v>
      </c>
      <c r="V21" s="22" t="s">
        <v>70</v>
      </c>
    </row>
    <row r="22" spans="1:22" s="24" customFormat="1" ht="33.75" customHeight="1">
      <c r="A22" s="16" t="s">
        <v>31</v>
      </c>
      <c r="B22" s="17">
        <v>9781408130872</v>
      </c>
      <c r="C22" s="17" t="s">
        <v>57</v>
      </c>
      <c r="D22" s="17" t="s">
        <v>170</v>
      </c>
      <c r="E22" s="17" t="s">
        <v>169</v>
      </c>
      <c r="F22" s="18">
        <v>1</v>
      </c>
      <c r="G22" s="18">
        <v>0</v>
      </c>
      <c r="H22" s="19">
        <f t="shared" si="0"/>
        <v>1</v>
      </c>
      <c r="I22" s="20" t="s">
        <v>32</v>
      </c>
      <c r="J22" s="21">
        <v>12.49</v>
      </c>
      <c r="K22" s="20" t="s">
        <v>33</v>
      </c>
      <c r="L22" s="20" t="s">
        <v>8</v>
      </c>
      <c r="M22" s="21">
        <f t="shared" si="1"/>
        <v>12.49</v>
      </c>
      <c r="N22" s="21">
        <f t="shared" si="2"/>
        <v>0</v>
      </c>
      <c r="O22" s="21">
        <f t="shared" si="3"/>
        <v>12.49</v>
      </c>
      <c r="P22" s="21">
        <v>0</v>
      </c>
      <c r="Q22" s="21">
        <f t="shared" si="4"/>
        <v>12.49</v>
      </c>
      <c r="R22" s="22">
        <f>IFERROR(HLOOKUP($V22,'Control Panel'!$G$1:$H$4,4,0),0)</f>
        <v>75</v>
      </c>
      <c r="S22" s="23">
        <f t="shared" si="5"/>
        <v>9.3674999999999997</v>
      </c>
      <c r="U22" s="22" t="s">
        <v>66</v>
      </c>
      <c r="V22" s="22" t="s">
        <v>70</v>
      </c>
    </row>
    <row r="23" spans="1:22" s="24" customFormat="1" ht="33.75" customHeight="1">
      <c r="A23" s="16" t="s">
        <v>31</v>
      </c>
      <c r="B23" s="17">
        <v>9781408173121</v>
      </c>
      <c r="C23" s="17" t="s">
        <v>35</v>
      </c>
      <c r="D23" s="17" t="s">
        <v>176</v>
      </c>
      <c r="E23" s="17" t="s">
        <v>177</v>
      </c>
      <c r="F23" s="18">
        <v>1</v>
      </c>
      <c r="G23" s="18">
        <v>0</v>
      </c>
      <c r="H23" s="19">
        <f t="shared" si="0"/>
        <v>1</v>
      </c>
      <c r="I23" s="20" t="s">
        <v>32</v>
      </c>
      <c r="J23" s="21">
        <v>8.32</v>
      </c>
      <c r="K23" s="20" t="s">
        <v>33</v>
      </c>
      <c r="L23" s="20" t="s">
        <v>8</v>
      </c>
      <c r="M23" s="21">
        <f t="shared" si="1"/>
        <v>8.32</v>
      </c>
      <c r="N23" s="21">
        <f t="shared" si="2"/>
        <v>0</v>
      </c>
      <c r="O23" s="21">
        <f t="shared" si="3"/>
        <v>8.32</v>
      </c>
      <c r="P23" s="21">
        <v>0</v>
      </c>
      <c r="Q23" s="21">
        <f t="shared" si="4"/>
        <v>8.32</v>
      </c>
      <c r="R23" s="22">
        <f>IFERROR(HLOOKUP($V23,'Control Panel'!$G$1:$H$4,4,0),0)</f>
        <v>75</v>
      </c>
      <c r="S23" s="23">
        <f t="shared" si="5"/>
        <v>6.24</v>
      </c>
      <c r="U23" s="22" t="s">
        <v>66</v>
      </c>
      <c r="V23" s="22" t="s">
        <v>70</v>
      </c>
    </row>
    <row r="24" spans="1:22" s="24" customFormat="1" ht="33.75" customHeight="1">
      <c r="A24" s="16" t="s">
        <v>31</v>
      </c>
      <c r="B24" s="17">
        <v>9781408158937</v>
      </c>
      <c r="C24" s="17" t="s">
        <v>35</v>
      </c>
      <c r="D24" s="17" t="s">
        <v>181</v>
      </c>
      <c r="E24" s="17" t="s">
        <v>182</v>
      </c>
      <c r="F24" s="18">
        <v>1</v>
      </c>
      <c r="G24" s="18">
        <v>0</v>
      </c>
      <c r="H24" s="19">
        <f t="shared" si="0"/>
        <v>1</v>
      </c>
      <c r="I24" s="20" t="s">
        <v>32</v>
      </c>
      <c r="J24" s="21">
        <v>7.5</v>
      </c>
      <c r="K24" s="20" t="s">
        <v>33</v>
      </c>
      <c r="L24" s="20" t="s">
        <v>8</v>
      </c>
      <c r="M24" s="21">
        <f t="shared" si="1"/>
        <v>7.5</v>
      </c>
      <c r="N24" s="21">
        <f t="shared" si="2"/>
        <v>0</v>
      </c>
      <c r="O24" s="21">
        <f t="shared" si="3"/>
        <v>7.5</v>
      </c>
      <c r="P24" s="21">
        <v>0</v>
      </c>
      <c r="Q24" s="21">
        <f t="shared" si="4"/>
        <v>7.5</v>
      </c>
      <c r="R24" s="22">
        <f>IFERROR(HLOOKUP($V24,'Control Panel'!$G$1:$H$4,4,0),0)</f>
        <v>75</v>
      </c>
      <c r="S24" s="23">
        <f t="shared" si="5"/>
        <v>5.625</v>
      </c>
      <c r="U24" s="22" t="s">
        <v>66</v>
      </c>
      <c r="V24" s="22" t="s">
        <v>70</v>
      </c>
    </row>
    <row r="25" spans="1:22" s="24" customFormat="1" ht="33.75" customHeight="1">
      <c r="A25" s="16" t="s">
        <v>31</v>
      </c>
      <c r="B25" s="17">
        <v>9781408163665</v>
      </c>
      <c r="C25" s="17" t="s">
        <v>35</v>
      </c>
      <c r="D25" s="17" t="s">
        <v>211</v>
      </c>
      <c r="E25" s="17" t="s">
        <v>212</v>
      </c>
      <c r="F25" s="18">
        <v>1</v>
      </c>
      <c r="G25" s="18">
        <v>0</v>
      </c>
      <c r="H25" s="19">
        <f t="shared" si="0"/>
        <v>1</v>
      </c>
      <c r="I25" s="20" t="s">
        <v>32</v>
      </c>
      <c r="J25" s="21">
        <v>4.16</v>
      </c>
      <c r="K25" s="20" t="s">
        <v>33</v>
      </c>
      <c r="L25" s="20" t="s">
        <v>8</v>
      </c>
      <c r="M25" s="21">
        <f t="shared" si="1"/>
        <v>4.16</v>
      </c>
      <c r="N25" s="21">
        <f t="shared" si="2"/>
        <v>0</v>
      </c>
      <c r="O25" s="21">
        <f t="shared" si="3"/>
        <v>4.16</v>
      </c>
      <c r="P25" s="21">
        <v>0</v>
      </c>
      <c r="Q25" s="21">
        <f t="shared" si="4"/>
        <v>4.16</v>
      </c>
      <c r="R25" s="22">
        <f>IFERROR(HLOOKUP($V25,'Control Panel'!$G$1:$H$4,4,0),0)</f>
        <v>75</v>
      </c>
      <c r="S25" s="23">
        <f t="shared" si="5"/>
        <v>3.12</v>
      </c>
      <c r="U25" s="22" t="s">
        <v>66</v>
      </c>
      <c r="V25" s="22" t="s">
        <v>70</v>
      </c>
    </row>
    <row r="26" spans="1:22">
      <c r="A26" s="16"/>
      <c r="B26" s="17"/>
      <c r="C26" s="17"/>
      <c r="D26" s="17"/>
      <c r="E26" s="17"/>
      <c r="F26" s="18"/>
      <c r="G26" s="18"/>
      <c r="H26" s="19"/>
      <c r="I26" s="20"/>
      <c r="J26" s="21"/>
      <c r="K26" s="20"/>
      <c r="L26" s="20"/>
      <c r="M26" s="21"/>
      <c r="N26" s="21"/>
      <c r="O26" s="21"/>
      <c r="P26" s="21"/>
      <c r="Q26" s="21"/>
      <c r="R26" s="22"/>
      <c r="S26" s="23"/>
    </row>
    <row r="27" spans="1:22" ht="26.25">
      <c r="A27" s="25" t="s">
        <v>34</v>
      </c>
      <c r="B27" s="26"/>
      <c r="C27" s="26"/>
      <c r="D27" s="26"/>
      <c r="E27" s="26"/>
      <c r="F27" s="27">
        <f>SUM(F20:F26)</f>
        <v>8</v>
      </c>
      <c r="G27" s="27">
        <f>SUM(G20:G26)</f>
        <v>2</v>
      </c>
      <c r="H27" s="27">
        <f>SUM(H20:H26)</f>
        <v>6</v>
      </c>
      <c r="I27" s="28"/>
      <c r="J27" s="29"/>
      <c r="K27" s="28"/>
      <c r="L27" s="28"/>
      <c r="M27" s="29">
        <f>SUM(M20:M26)</f>
        <v>94.949999999999989</v>
      </c>
      <c r="N27" s="29">
        <f>SUM(N20:N26)</f>
        <v>33.32</v>
      </c>
      <c r="O27" s="29">
        <f>SUM(O20:O26)</f>
        <v>61.63000000000001</v>
      </c>
      <c r="P27" s="29">
        <f>SUM(P20:P26)</f>
        <v>0</v>
      </c>
      <c r="Q27" s="29">
        <f>SUM(Q20:Q26)</f>
        <v>61.63000000000001</v>
      </c>
      <c r="R27" s="30"/>
      <c r="S27" s="31">
        <f>SUM(S20:S26)</f>
        <v>46.222500000000004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7" priority="1" operator="equal">
      <formula>"NEEDS A CHECK"</formula>
    </cfRule>
    <cfRule type="cellIs" dxfId="1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>
    <tabColor theme="6" tint="0.39997558519241921"/>
    <pageSetUpPr fitToPage="1"/>
  </sheetPr>
  <dimension ref="A1:V26"/>
  <sheetViews>
    <sheetView view="pageBreakPreview" zoomScale="60" zoomScaleNormal="85" workbookViewId="0">
      <selection activeCell="A20" sqref="A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COUNTA(A20:A22)</f>
        <v>2</v>
      </c>
      <c r="I13" s="3"/>
      <c r="Q13" s="4" t="s">
        <v>11</v>
      </c>
      <c r="R13" s="95">
        <f>$S$23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 s="24" customFormat="1" ht="33.75" customHeight="1">
      <c r="A21" s="16" t="s">
        <v>31</v>
      </c>
      <c r="B21" s="17"/>
      <c r="C21" s="17"/>
      <c r="D21" s="17"/>
      <c r="E21" s="17"/>
      <c r="F21" s="18">
        <v>0</v>
      </c>
      <c r="G21" s="18">
        <v>0</v>
      </c>
      <c r="H21" s="19">
        <f>F21-G21</f>
        <v>0</v>
      </c>
      <c r="I21" s="20" t="s">
        <v>36</v>
      </c>
      <c r="J21" s="32">
        <v>0</v>
      </c>
      <c r="K21" s="20" t="s">
        <v>33</v>
      </c>
      <c r="L21" s="20" t="s">
        <v>38</v>
      </c>
      <c r="M21" s="32">
        <f>F21*J21</f>
        <v>0</v>
      </c>
      <c r="N21" s="32">
        <f>G21*J21</f>
        <v>0</v>
      </c>
      <c r="O21" s="32">
        <f>M21-N21</f>
        <v>0</v>
      </c>
      <c r="P21" s="32">
        <v>0</v>
      </c>
      <c r="Q21" s="32">
        <f>O21-P21</f>
        <v>0</v>
      </c>
      <c r="R21" s="22">
        <f>IFERROR(HLOOKUP($V21,'Control Panel'!$G$1:$H$4,4,0),0)</f>
        <v>0</v>
      </c>
      <c r="S21" s="49">
        <f>Q21*R21/100</f>
        <v>0</v>
      </c>
      <c r="U21" s="22" t="e">
        <v>#N/A</v>
      </c>
      <c r="V21" s="22" t="e">
        <v>#N/A</v>
      </c>
    </row>
    <row r="22" spans="1:22">
      <c r="A22" s="41"/>
      <c r="B22" s="42"/>
      <c r="C22" s="42"/>
      <c r="D22" s="42"/>
      <c r="E22" s="42"/>
      <c r="F22" s="43"/>
      <c r="G22" s="43"/>
      <c r="H22" s="44"/>
      <c r="I22" s="45"/>
      <c r="J22" s="46"/>
      <c r="K22" s="45"/>
      <c r="L22" s="45"/>
      <c r="M22" s="46"/>
      <c r="N22" s="46"/>
      <c r="O22" s="46"/>
      <c r="P22" s="46"/>
      <c r="Q22" s="46"/>
      <c r="R22" s="47"/>
      <c r="S22" s="48"/>
      <c r="U22" s="22"/>
      <c r="V22" s="22"/>
    </row>
    <row r="23" spans="1:22" ht="26.25">
      <c r="A23" s="25" t="s">
        <v>34</v>
      </c>
      <c r="B23" s="26"/>
      <c r="C23" s="26"/>
      <c r="D23" s="26"/>
      <c r="E23" s="26"/>
      <c r="F23" s="27">
        <f>SUM(F20:F22)</f>
        <v>0</v>
      </c>
      <c r="G23" s="27">
        <f>SUM(G20:G22)</f>
        <v>0</v>
      </c>
      <c r="H23" s="27">
        <f>SUM(H20:H22)</f>
        <v>0</v>
      </c>
      <c r="I23" s="28"/>
      <c r="J23" s="29"/>
      <c r="K23" s="28"/>
      <c r="L23" s="28"/>
      <c r="M23" s="57">
        <f>SUM(M20:M22)</f>
        <v>0</v>
      </c>
      <c r="N23" s="57">
        <f>SUM(N20:N22)</f>
        <v>0</v>
      </c>
      <c r="O23" s="57">
        <f>SUM(O20:O22)</f>
        <v>0</v>
      </c>
      <c r="P23" s="57">
        <f>SUM(P20:P22)</f>
        <v>0</v>
      </c>
      <c r="Q23" s="57">
        <f>SUM(Q20:Q22)</f>
        <v>0</v>
      </c>
      <c r="R23" s="30"/>
      <c r="S23" s="56">
        <f>SUM(S20:S22)</f>
        <v>0</v>
      </c>
      <c r="U23" s="22"/>
      <c r="V23" s="22"/>
    </row>
    <row r="24" spans="1:22">
      <c r="U24" s="22"/>
      <c r="V24" s="22"/>
    </row>
    <row r="25" spans="1:22">
      <c r="U25" s="22"/>
      <c r="V25" s="22"/>
    </row>
    <row r="26" spans="1:22">
      <c r="U26" s="22"/>
      <c r="V26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5" priority="1" operator="equal">
      <formula>"NEEDS A CHECK"</formula>
    </cfRule>
    <cfRule type="cellIs" dxfId="1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>
    <tabColor theme="6" tint="0.39997558519241921"/>
    <pageSetUpPr fitToPage="1"/>
  </sheetPr>
  <dimension ref="A1:V22"/>
  <sheetViews>
    <sheetView view="pageBreakPreview" zoomScale="60" zoomScaleNormal="85" workbookViewId="0">
      <selection activeCell="M20" sqref="M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59" t="s">
        <v>39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7">
        <f>$S$22</f>
        <v>0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F20*J20</f>
        <v>0</v>
      </c>
      <c r="N20" s="50">
        <f>G20*J20</f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3" priority="1" operator="equal">
      <formula>"NEEDS A CHECK"</formula>
    </cfRule>
    <cfRule type="cellIs" dxfId="1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>
    <tabColor theme="6" tint="0.39997558519241921"/>
    <pageSetUpPr fitToPage="1"/>
  </sheetPr>
  <dimension ref="A1:V22"/>
  <sheetViews>
    <sheetView view="pageBreakPreview" zoomScale="60" zoomScaleNormal="85" workbookViewId="0">
      <selection activeCell="M21" sqref="M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37</v>
      </c>
      <c r="J20" s="32">
        <v>0</v>
      </c>
      <c r="K20" s="20" t="s">
        <v>33</v>
      </c>
      <c r="L20" s="20" t="s">
        <v>38</v>
      </c>
      <c r="M20" s="32">
        <f>F20*J20</f>
        <v>0</v>
      </c>
      <c r="N20" s="32">
        <f>G20*J20</f>
        <v>0</v>
      </c>
      <c r="O20" s="32">
        <f>M20-N20</f>
        <v>0</v>
      </c>
      <c r="P20" s="32">
        <v>0</v>
      </c>
      <c r="Q20" s="32">
        <f>O20-P20</f>
        <v>0</v>
      </c>
      <c r="R20" s="22">
        <f>IFERROR(HLOOKUP($V20,'Control Panel'!$G$1:$H$4,4,0),0)</f>
        <v>0</v>
      </c>
      <c r="S20" s="49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1" priority="1" operator="equal">
      <formula>"NEEDS A CHECK"</formula>
    </cfRule>
    <cfRule type="cellIs" dxfId="1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3">
    <tabColor theme="6" tint="0.39997558519241921"/>
    <pageSetUpPr fitToPage="1"/>
  </sheetPr>
  <dimension ref="A1:V23"/>
  <sheetViews>
    <sheetView view="pageBreakPreview" zoomScale="60" zoomScaleNormal="85" workbookViewId="0">
      <selection activeCell="J22" sqref="J22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59" t="s">
        <v>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COUNTA(A20:A22)</f>
        <v>2</v>
      </c>
      <c r="I13" s="3"/>
      <c r="Q13" s="4" t="s">
        <v>11</v>
      </c>
      <c r="R13" s="93">
        <f>$S$23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32</v>
      </c>
      <c r="J20" s="21">
        <v>0</v>
      </c>
      <c r="K20" s="20" t="s">
        <v>33</v>
      </c>
      <c r="L20" s="20" t="s">
        <v>8</v>
      </c>
      <c r="M20" s="21">
        <f>F20*J20</f>
        <v>0</v>
      </c>
      <c r="N20" s="21">
        <f>G20*J20</f>
        <v>0</v>
      </c>
      <c r="O20" s="21">
        <f>M20-N20</f>
        <v>0</v>
      </c>
      <c r="P20" s="21">
        <v>0</v>
      </c>
      <c r="Q20" s="21">
        <f>O20-P20</f>
        <v>0</v>
      </c>
      <c r="R20" s="22">
        <f>IFERROR(HLOOKUP($V20,'Control Panel'!$G$1:$H$4,4,0),0)</f>
        <v>0</v>
      </c>
      <c r="S20" s="23">
        <f>Q20*R20/100</f>
        <v>0</v>
      </c>
      <c r="U20" s="22" t="e">
        <v>#N/A</v>
      </c>
      <c r="V20" s="22" t="e">
        <v>#N/A</v>
      </c>
    </row>
    <row r="21" spans="1:22" s="24" customFormat="1" ht="33.75" customHeight="1">
      <c r="A21" s="16" t="s">
        <v>31</v>
      </c>
      <c r="B21" s="17"/>
      <c r="C21" s="17"/>
      <c r="D21" s="17"/>
      <c r="E21" s="17"/>
      <c r="F21" s="18">
        <v>0</v>
      </c>
      <c r="G21" s="18">
        <v>0</v>
      </c>
      <c r="H21" s="19">
        <f>F21-G21</f>
        <v>0</v>
      </c>
      <c r="I21" s="20" t="s">
        <v>32</v>
      </c>
      <c r="J21" s="21">
        <v>0</v>
      </c>
      <c r="K21" s="20" t="s">
        <v>33</v>
      </c>
      <c r="L21" s="20" t="s">
        <v>8</v>
      </c>
      <c r="M21" s="21">
        <f>F21*J21</f>
        <v>0</v>
      </c>
      <c r="N21" s="21">
        <f>G21*J21</f>
        <v>0</v>
      </c>
      <c r="O21" s="21">
        <f>M21-N21</f>
        <v>0</v>
      </c>
      <c r="P21" s="21">
        <v>0</v>
      </c>
      <c r="Q21" s="21">
        <f>O21-P21</f>
        <v>0</v>
      </c>
      <c r="R21" s="22">
        <f>IFERROR(HLOOKUP($V21,'Control Panel'!$G$1:$H$4,4,0),0)</f>
        <v>0</v>
      </c>
      <c r="S21" s="23">
        <f>Q21*R21/100</f>
        <v>0</v>
      </c>
      <c r="U21" s="22" t="e">
        <v>#N/A</v>
      </c>
      <c r="V21" s="22" t="e">
        <v>#N/A</v>
      </c>
    </row>
    <row r="22" spans="1:22">
      <c r="A22" s="16"/>
      <c r="B22" s="17"/>
      <c r="C22" s="17"/>
      <c r="D22" s="17"/>
      <c r="E22" s="17"/>
      <c r="F22" s="18"/>
      <c r="G22" s="18"/>
      <c r="H22" s="19"/>
      <c r="I22" s="20"/>
      <c r="J22" s="21"/>
      <c r="K22" s="20"/>
      <c r="L22" s="20"/>
      <c r="M22" s="21"/>
      <c r="N22" s="21"/>
      <c r="O22" s="21"/>
      <c r="P22" s="21"/>
      <c r="Q22" s="21"/>
      <c r="R22" s="22"/>
      <c r="S22" s="23"/>
    </row>
    <row r="23" spans="1:22" ht="26.25">
      <c r="A23" s="25" t="s">
        <v>34</v>
      </c>
      <c r="B23" s="26"/>
      <c r="C23" s="26"/>
      <c r="D23" s="26"/>
      <c r="E23" s="26"/>
      <c r="F23" s="27">
        <f>SUM(F20:F22)</f>
        <v>0</v>
      </c>
      <c r="G23" s="27">
        <f>SUM(G20:G22)</f>
        <v>0</v>
      </c>
      <c r="H23" s="27">
        <f>SUM(H20:H22)</f>
        <v>0</v>
      </c>
      <c r="I23" s="28"/>
      <c r="J23" s="29"/>
      <c r="K23" s="28"/>
      <c r="L23" s="28"/>
      <c r="M23" s="29">
        <f>SUM(M20:M22)</f>
        <v>0</v>
      </c>
      <c r="N23" s="29">
        <f>SUM(N20:N22)</f>
        <v>0</v>
      </c>
      <c r="O23" s="29">
        <f>SUM(O20:O22)</f>
        <v>0</v>
      </c>
      <c r="P23" s="29">
        <f>SUM(P20:P22)</f>
        <v>0</v>
      </c>
      <c r="Q23" s="29">
        <f>SUM(Q20:Q22)</f>
        <v>0</v>
      </c>
      <c r="R23" s="30"/>
      <c r="S23" s="31">
        <f>SUM(S20:S22)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9" priority="1" operator="equal">
      <formula>"NEEDS A CHECK"</formula>
    </cfRule>
    <cfRule type="cellIs" dxfId="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>
    <tabColor theme="9" tint="0.39997558519241921"/>
    <pageSetUpPr fitToPage="1"/>
  </sheetPr>
  <dimension ref="A1:V25"/>
  <sheetViews>
    <sheetView view="pageBreakPreview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60" t="s">
        <v>38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7" priority="1" operator="equal">
      <formula>"NEEDS A CHECK"</formula>
    </cfRule>
    <cfRule type="cellIs" dxfId="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>
    <tabColor theme="9" tint="0.39997558519241921"/>
    <pageSetUpPr fitToPage="1"/>
  </sheetPr>
  <dimension ref="A1:V22"/>
  <sheetViews>
    <sheetView view="pageBreakPreview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60" t="s">
        <v>39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7">
        <f>$S$22</f>
        <v>0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40</v>
      </c>
      <c r="J20" s="50">
        <v>0</v>
      </c>
      <c r="K20" s="37" t="s">
        <v>33</v>
      </c>
      <c r="L20" s="37" t="s">
        <v>39</v>
      </c>
      <c r="M20" s="50">
        <f>F20*J20</f>
        <v>0</v>
      </c>
      <c r="N20" s="50">
        <f>G20*J20</f>
        <v>0</v>
      </c>
      <c r="O20" s="50">
        <f>M20-N20</f>
        <v>0</v>
      </c>
      <c r="P20" s="50">
        <v>0</v>
      </c>
      <c r="Q20" s="50">
        <f>O20-P20</f>
        <v>0</v>
      </c>
      <c r="R20" s="39">
        <f>IFERROR(HLOOKUP($V20,'Control Panel'!$G$1:$H$4,4,0),0)</f>
        <v>0</v>
      </c>
      <c r="S20" s="52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4">
        <f>SUM(M20:M21)</f>
        <v>0</v>
      </c>
      <c r="N22" s="54">
        <f>SUM(N20:N21)</f>
        <v>0</v>
      </c>
      <c r="O22" s="54">
        <f>SUM(O20:O21)</f>
        <v>0</v>
      </c>
      <c r="P22" s="54">
        <f>SUM(P20:P21)</f>
        <v>0</v>
      </c>
      <c r="Q22" s="54">
        <f>SUM(Q20:Q21)</f>
        <v>0</v>
      </c>
      <c r="R22" s="30"/>
      <c r="S22" s="55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5" priority="1" operator="equal">
      <formula>"NEEDS A CHECK"</formula>
    </cfRule>
    <cfRule type="cellIs" dxfId="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>
    <tabColor theme="9" tint="0.39997558519241921"/>
    <pageSetUpPr fitToPage="1"/>
  </sheetPr>
  <dimension ref="A1:V22"/>
  <sheetViews>
    <sheetView view="pageBreakPreview" zoomScale="60" zoomScaleNormal="85" workbookViewId="0">
      <selection activeCell="S21" sqref="S21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60" t="s">
        <v>38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37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3" priority="1" operator="equal">
      <formula>"NEEDS A CHECK"</formula>
    </cfRule>
    <cfRule type="cellIs" dxfId="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>
    <tabColor theme="9" tint="0.39997558519241921"/>
    <pageSetUpPr fitToPage="1"/>
  </sheetPr>
  <dimension ref="A1:V22"/>
  <sheetViews>
    <sheetView view="pageBreakPreview" zoomScale="60" zoomScaleNormal="85" workbookViewId="0">
      <selection activeCell="H40" sqref="H4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71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60" t="s">
        <v>8</v>
      </c>
      <c r="I11" s="3"/>
      <c r="R11" s="60"/>
    </row>
    <row r="12" spans="1:19" s="2" customFormat="1" ht="26.25">
      <c r="A12" s="4" t="s">
        <v>9</v>
      </c>
      <c r="C12" s="60">
        <v>1</v>
      </c>
      <c r="I12" s="3"/>
      <c r="R12" s="60"/>
    </row>
    <row r="13" spans="1:19" s="2" customFormat="1" ht="26.25">
      <c r="A13" s="4" t="s">
        <v>10</v>
      </c>
      <c r="C13" s="60">
        <f>COUNTA(A20:A21)</f>
        <v>1</v>
      </c>
      <c r="I13" s="3"/>
      <c r="Q13" s="4" t="s">
        <v>11</v>
      </c>
      <c r="R13" s="93">
        <f>$S$22</f>
        <v>0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/>
      <c r="C20" s="17"/>
      <c r="D20" s="17"/>
      <c r="E20" s="17"/>
      <c r="F20" s="18">
        <v>0</v>
      </c>
      <c r="G20" s="18">
        <v>0</v>
      </c>
      <c r="H20" s="19">
        <f>F20-G20</f>
        <v>0</v>
      </c>
      <c r="I20" s="20" t="s">
        <v>32</v>
      </c>
      <c r="J20" s="21">
        <v>0</v>
      </c>
      <c r="K20" s="20" t="s">
        <v>33</v>
      </c>
      <c r="L20" s="20" t="s">
        <v>8</v>
      </c>
      <c r="M20" s="21">
        <f>F20*J20</f>
        <v>0</v>
      </c>
      <c r="N20" s="21">
        <f>G20*J20</f>
        <v>0</v>
      </c>
      <c r="O20" s="21">
        <f>M20-N20</f>
        <v>0</v>
      </c>
      <c r="P20" s="21">
        <v>0</v>
      </c>
      <c r="Q20" s="21">
        <f>O20-P20</f>
        <v>0</v>
      </c>
      <c r="R20" s="22">
        <f>IFERROR(HLOOKUP($V20,'Control Panel'!$G$1:$H$4,4,0),0)</f>
        <v>0</v>
      </c>
      <c r="S20" s="23">
        <f>Q20*R20/100</f>
        <v>0</v>
      </c>
      <c r="U20" s="22" t="e">
        <v>#N/A</v>
      </c>
      <c r="V20" s="22" t="e">
        <v>#N/A</v>
      </c>
    </row>
    <row r="21" spans="1:22">
      <c r="A21" s="16"/>
      <c r="B21" s="17"/>
      <c r="C21" s="17"/>
      <c r="D21" s="17"/>
      <c r="E21" s="17"/>
      <c r="F21" s="18"/>
      <c r="G21" s="18"/>
      <c r="H21" s="19"/>
      <c r="I21" s="20"/>
      <c r="J21" s="21"/>
      <c r="K21" s="20"/>
      <c r="L21" s="20"/>
      <c r="M21" s="21"/>
      <c r="N21" s="21"/>
      <c r="O21" s="21"/>
      <c r="P21" s="21"/>
      <c r="Q21" s="21"/>
      <c r="R21" s="22"/>
      <c r="S21" s="23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29">
        <f>SUM(M20:M21)</f>
        <v>0</v>
      </c>
      <c r="N22" s="29">
        <f>SUM(N20:N21)</f>
        <v>0</v>
      </c>
      <c r="O22" s="29">
        <f>SUM(O20:O21)</f>
        <v>0</v>
      </c>
      <c r="P22" s="29">
        <f>SUM(P20:P21)</f>
        <v>0</v>
      </c>
      <c r="Q22" s="29">
        <f>SUM(Q20:Q21)</f>
        <v>0</v>
      </c>
      <c r="R22" s="30"/>
      <c r="S22" s="31">
        <f>SUM(S20:S21)</f>
        <v>0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" priority="1" operator="equal">
      <formula>"NEEDS A CHECK"</formula>
    </cfRule>
    <cfRule type="cellIs" dxfId="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0" tint="-0.499984740745262"/>
    <pageSetUpPr fitToPage="1"/>
  </sheetPr>
  <dimension ref="A1:V129"/>
  <sheetViews>
    <sheetView view="pageBreakPreview" zoomScale="60" zoomScaleNormal="85" workbookViewId="0">
      <selection activeCell="A39" sqref="A39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0" width="20.7109375" style="8" customWidth="1"/>
    <col min="21" max="22" width="26" style="8" customWidth="1"/>
    <col min="23" max="23" width="20.7109375" style="8" customWidth="1"/>
    <col min="24" max="16384" width="9.140625" style="8"/>
  </cols>
  <sheetData>
    <row r="1" spans="1:22" s="2" customFormat="1" ht="25.5">
      <c r="A1" s="1"/>
      <c r="I1" s="3"/>
    </row>
    <row r="2" spans="1:22" s="2" customFormat="1" ht="25.5">
      <c r="I2" s="3"/>
    </row>
    <row r="3" spans="1:22" s="2" customFormat="1" ht="35.25" customHeight="1">
      <c r="A3" s="1"/>
      <c r="I3" s="3"/>
    </row>
    <row r="4" spans="1:22" s="2" customFormat="1" ht="25.5">
      <c r="A4" s="1" t="s">
        <v>0</v>
      </c>
      <c r="I4" s="3"/>
    </row>
    <row r="5" spans="1:22" s="2" customFormat="1" ht="25.5">
      <c r="A5" s="1" t="s">
        <v>1</v>
      </c>
      <c r="I5" s="3"/>
    </row>
    <row r="6" spans="1:22" s="2" customFormat="1" ht="13.5" customHeight="1">
      <c r="I6" s="3"/>
    </row>
    <row r="7" spans="1:22" s="2" customFormat="1" ht="26.25">
      <c r="A7" s="4" t="s">
        <v>2</v>
      </c>
      <c r="C7" s="58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22" s="2" customFormat="1" ht="26.25">
      <c r="A8" s="4" t="s">
        <v>4</v>
      </c>
      <c r="C8" s="7" t="str">
        <f>TEXT(REPDATE,"yyyymmdd")</f>
        <v>20130531</v>
      </c>
      <c r="I8" s="3"/>
    </row>
    <row r="9" spans="1:22" s="2" customFormat="1" ht="26.25">
      <c r="A9" s="4" t="s">
        <v>5</v>
      </c>
      <c r="C9" s="58" t="s">
        <v>33</v>
      </c>
      <c r="I9" s="3"/>
      <c r="R9" s="58"/>
      <c r="U9" s="59"/>
      <c r="V9" s="59"/>
    </row>
    <row r="10" spans="1:22" s="2" customFormat="1" ht="26.25">
      <c r="A10" s="4" t="s">
        <v>6</v>
      </c>
      <c r="C10" s="58" t="str">
        <f>"From "&amp;TEXT(EOMONTH(REPDATE,-1)+1,"yyyymmdd")&amp;" to "&amp;TEXT(REPDATE,"yyyymmdd")</f>
        <v>From 20130501 to 20130531</v>
      </c>
      <c r="I10" s="3"/>
      <c r="R10" s="58"/>
      <c r="U10" s="59"/>
      <c r="V10" s="59"/>
    </row>
    <row r="11" spans="1:22" s="2" customFormat="1" ht="26.25">
      <c r="A11" s="4" t="s">
        <v>7</v>
      </c>
      <c r="C11" s="58" t="s">
        <v>78</v>
      </c>
      <c r="I11" s="3"/>
      <c r="R11" s="58"/>
      <c r="U11" s="59"/>
      <c r="V11" s="59"/>
    </row>
    <row r="12" spans="1:22" s="2" customFormat="1" ht="26.25">
      <c r="A12" s="4" t="s">
        <v>9</v>
      </c>
      <c r="C12" s="58">
        <v>1</v>
      </c>
      <c r="I12" s="3"/>
      <c r="R12" s="58"/>
      <c r="U12" s="59"/>
      <c r="V12" s="59"/>
    </row>
    <row r="13" spans="1:22" s="2" customFormat="1" ht="26.25">
      <c r="A13" s="4" t="s">
        <v>10</v>
      </c>
      <c r="C13" s="58">
        <f>COUNTA(A20:A124)</f>
        <v>104</v>
      </c>
      <c r="I13" s="3"/>
      <c r="Q13" s="4" t="s">
        <v>11</v>
      </c>
      <c r="R13" s="93" t="s">
        <v>63</v>
      </c>
      <c r="S13" s="94"/>
    </row>
    <row r="15" spans="1:22" ht="11.25" customHeight="1"/>
    <row r="16" spans="1:22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9781408842447</v>
      </c>
      <c r="C20" s="17" t="s">
        <v>35</v>
      </c>
      <c r="D20" s="17" t="s">
        <v>119</v>
      </c>
      <c r="E20" s="17" t="s">
        <v>62</v>
      </c>
      <c r="F20" s="18">
        <v>6</v>
      </c>
      <c r="G20" s="18">
        <v>0</v>
      </c>
      <c r="H20" s="19">
        <f>F20-G20</f>
        <v>6</v>
      </c>
      <c r="I20" s="20" t="s">
        <v>40</v>
      </c>
      <c r="J20" s="51">
        <v>22.72</v>
      </c>
      <c r="K20" s="20" t="s">
        <v>33</v>
      </c>
      <c r="L20" s="20" t="s">
        <v>39</v>
      </c>
      <c r="M20" s="51">
        <f>J20*F20</f>
        <v>136.32</v>
      </c>
      <c r="N20" s="51">
        <f>G20*J20</f>
        <v>0</v>
      </c>
      <c r="O20" s="51">
        <f>M20-N20</f>
        <v>136.32</v>
      </c>
      <c r="P20" s="51">
        <v>0</v>
      </c>
      <c r="Q20" s="51">
        <f>O20-P20</f>
        <v>136.32</v>
      </c>
      <c r="R20" s="22">
        <v>60</v>
      </c>
      <c r="S20" s="88">
        <f>R20*Q20/100</f>
        <v>81.792000000000002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9781408837429</v>
      </c>
      <c r="C21" s="17" t="s">
        <v>35</v>
      </c>
      <c r="D21" s="17" t="s">
        <v>120</v>
      </c>
      <c r="E21" s="17" t="s">
        <v>81</v>
      </c>
      <c r="F21" s="18">
        <v>1</v>
      </c>
      <c r="G21" s="18">
        <v>0</v>
      </c>
      <c r="H21" s="19">
        <f t="shared" ref="H21:H84" si="0">F21-G21</f>
        <v>1</v>
      </c>
      <c r="I21" s="20" t="s">
        <v>40</v>
      </c>
      <c r="J21" s="51">
        <v>22.72</v>
      </c>
      <c r="K21" s="20" t="s">
        <v>33</v>
      </c>
      <c r="L21" s="20" t="s">
        <v>39</v>
      </c>
      <c r="M21" s="51">
        <f t="shared" ref="M21:M84" si="1">J21*F21</f>
        <v>22.72</v>
      </c>
      <c r="N21" s="51">
        <f t="shared" ref="N21:N92" si="2">G21*J21</f>
        <v>0</v>
      </c>
      <c r="O21" s="51">
        <f t="shared" ref="O21:O92" si="3">M21-N21</f>
        <v>22.72</v>
      </c>
      <c r="P21" s="51">
        <v>0</v>
      </c>
      <c r="Q21" s="51">
        <f t="shared" ref="Q21:Q92" si="4">O21-P21</f>
        <v>22.72</v>
      </c>
      <c r="R21" s="22">
        <v>60</v>
      </c>
      <c r="S21" s="88">
        <f t="shared" ref="S21:S74" si="5">R21*Q21/100</f>
        <v>13.631999999999998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9781408198827</v>
      </c>
      <c r="C22" s="17" t="s">
        <v>57</v>
      </c>
      <c r="D22" s="17" t="s">
        <v>101</v>
      </c>
      <c r="E22" s="17" t="s">
        <v>102</v>
      </c>
      <c r="F22" s="18">
        <v>1</v>
      </c>
      <c r="G22" s="18">
        <v>0</v>
      </c>
      <c r="H22" s="19">
        <f t="shared" si="0"/>
        <v>1</v>
      </c>
      <c r="I22" s="20" t="s">
        <v>40</v>
      </c>
      <c r="J22" s="51">
        <v>17.260000000000002</v>
      </c>
      <c r="K22" s="20" t="s">
        <v>33</v>
      </c>
      <c r="L22" s="20" t="s">
        <v>39</v>
      </c>
      <c r="M22" s="51">
        <f t="shared" si="1"/>
        <v>17.260000000000002</v>
      </c>
      <c r="N22" s="51">
        <f t="shared" si="2"/>
        <v>0</v>
      </c>
      <c r="O22" s="51">
        <f t="shared" si="3"/>
        <v>17.260000000000002</v>
      </c>
      <c r="P22" s="51">
        <v>0</v>
      </c>
      <c r="Q22" s="51">
        <f t="shared" si="4"/>
        <v>17.260000000000002</v>
      </c>
      <c r="R22" s="22">
        <v>75</v>
      </c>
      <c r="S22" s="88">
        <f t="shared" si="5"/>
        <v>12.945000000000002</v>
      </c>
      <c r="U22" s="22" t="s">
        <v>66</v>
      </c>
      <c r="V22" s="22" t="s">
        <v>70</v>
      </c>
    </row>
    <row r="23" spans="1:22" s="24" customFormat="1" ht="33.75" customHeight="1">
      <c r="A23" s="16" t="s">
        <v>31</v>
      </c>
      <c r="B23" s="17">
        <v>9781408824849</v>
      </c>
      <c r="C23" s="17" t="s">
        <v>35</v>
      </c>
      <c r="D23" s="17" t="s">
        <v>121</v>
      </c>
      <c r="E23" s="17" t="s">
        <v>122</v>
      </c>
      <c r="F23" s="18">
        <v>1</v>
      </c>
      <c r="G23" s="18">
        <v>0</v>
      </c>
      <c r="H23" s="19">
        <f t="shared" si="0"/>
        <v>1</v>
      </c>
      <c r="I23" s="20" t="s">
        <v>40</v>
      </c>
      <c r="J23" s="51">
        <v>15.45</v>
      </c>
      <c r="K23" s="20" t="s">
        <v>33</v>
      </c>
      <c r="L23" s="20" t="s">
        <v>39</v>
      </c>
      <c r="M23" s="51">
        <f t="shared" si="1"/>
        <v>15.45</v>
      </c>
      <c r="N23" s="51">
        <f t="shared" si="2"/>
        <v>0</v>
      </c>
      <c r="O23" s="51">
        <f t="shared" si="3"/>
        <v>15.45</v>
      </c>
      <c r="P23" s="51">
        <v>0</v>
      </c>
      <c r="Q23" s="51">
        <f t="shared" si="4"/>
        <v>15.45</v>
      </c>
      <c r="R23" s="22">
        <v>60</v>
      </c>
      <c r="S23" s="88">
        <f t="shared" si="5"/>
        <v>9.27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9781408832202</v>
      </c>
      <c r="C24" s="17" t="s">
        <v>35</v>
      </c>
      <c r="D24" s="17" t="s">
        <v>123</v>
      </c>
      <c r="E24" s="17" t="s">
        <v>124</v>
      </c>
      <c r="F24" s="18">
        <v>1</v>
      </c>
      <c r="G24" s="18">
        <v>0</v>
      </c>
      <c r="H24" s="19">
        <f t="shared" si="0"/>
        <v>1</v>
      </c>
      <c r="I24" s="20" t="s">
        <v>40</v>
      </c>
      <c r="J24" s="51">
        <v>15.45</v>
      </c>
      <c r="K24" s="20" t="s">
        <v>33</v>
      </c>
      <c r="L24" s="20" t="s">
        <v>39</v>
      </c>
      <c r="M24" s="51">
        <f t="shared" si="1"/>
        <v>15.45</v>
      </c>
      <c r="N24" s="51">
        <f t="shared" si="2"/>
        <v>0</v>
      </c>
      <c r="O24" s="51">
        <f t="shared" si="3"/>
        <v>15.45</v>
      </c>
      <c r="P24" s="51">
        <v>0</v>
      </c>
      <c r="Q24" s="51">
        <f t="shared" si="4"/>
        <v>15.45</v>
      </c>
      <c r="R24" s="22">
        <v>60</v>
      </c>
      <c r="S24" s="88">
        <f t="shared" si="5"/>
        <v>9.27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9781408820384</v>
      </c>
      <c r="C25" s="17" t="s">
        <v>35</v>
      </c>
      <c r="D25" s="17" t="s">
        <v>125</v>
      </c>
      <c r="E25" s="17" t="s">
        <v>126</v>
      </c>
      <c r="F25" s="18">
        <v>1</v>
      </c>
      <c r="G25" s="18">
        <v>0</v>
      </c>
      <c r="H25" s="19">
        <f t="shared" si="0"/>
        <v>1</v>
      </c>
      <c r="I25" s="20" t="s">
        <v>40</v>
      </c>
      <c r="J25" s="51">
        <v>15.45</v>
      </c>
      <c r="K25" s="20" t="s">
        <v>33</v>
      </c>
      <c r="L25" s="20" t="s">
        <v>39</v>
      </c>
      <c r="M25" s="51">
        <f t="shared" si="1"/>
        <v>15.45</v>
      </c>
      <c r="N25" s="51">
        <f t="shared" si="2"/>
        <v>0</v>
      </c>
      <c r="O25" s="51">
        <f t="shared" si="3"/>
        <v>15.45</v>
      </c>
      <c r="P25" s="51">
        <v>0</v>
      </c>
      <c r="Q25" s="51">
        <f t="shared" si="4"/>
        <v>15.45</v>
      </c>
      <c r="R25" s="22">
        <v>60</v>
      </c>
      <c r="S25" s="88">
        <f t="shared" si="5"/>
        <v>9.27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9781408842683</v>
      </c>
      <c r="C26" s="17" t="s">
        <v>35</v>
      </c>
      <c r="D26" s="17" t="s">
        <v>127</v>
      </c>
      <c r="E26" s="17" t="s">
        <v>128</v>
      </c>
      <c r="F26" s="18">
        <v>1</v>
      </c>
      <c r="G26" s="18">
        <v>0</v>
      </c>
      <c r="H26" s="19">
        <f t="shared" si="0"/>
        <v>1</v>
      </c>
      <c r="I26" s="20" t="s">
        <v>40</v>
      </c>
      <c r="J26" s="51">
        <v>15.45</v>
      </c>
      <c r="K26" s="20" t="s">
        <v>33</v>
      </c>
      <c r="L26" s="20" t="s">
        <v>39</v>
      </c>
      <c r="M26" s="51">
        <f t="shared" si="1"/>
        <v>15.45</v>
      </c>
      <c r="N26" s="51">
        <f t="shared" si="2"/>
        <v>0</v>
      </c>
      <c r="O26" s="51">
        <f t="shared" si="3"/>
        <v>15.45</v>
      </c>
      <c r="P26" s="51">
        <v>0</v>
      </c>
      <c r="Q26" s="51">
        <f t="shared" si="4"/>
        <v>15.45</v>
      </c>
      <c r="R26" s="22">
        <v>60</v>
      </c>
      <c r="S26" s="88">
        <f t="shared" si="5"/>
        <v>9.27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9781408832493</v>
      </c>
      <c r="C27" s="17" t="s">
        <v>35</v>
      </c>
      <c r="D27" s="17" t="s">
        <v>129</v>
      </c>
      <c r="E27" s="17" t="s">
        <v>130</v>
      </c>
      <c r="F27" s="18">
        <v>1</v>
      </c>
      <c r="G27" s="18">
        <v>0</v>
      </c>
      <c r="H27" s="19">
        <f t="shared" si="0"/>
        <v>1</v>
      </c>
      <c r="I27" s="20" t="s">
        <v>40</v>
      </c>
      <c r="J27" s="51">
        <v>15.45</v>
      </c>
      <c r="K27" s="20" t="s">
        <v>33</v>
      </c>
      <c r="L27" s="20" t="s">
        <v>39</v>
      </c>
      <c r="M27" s="51">
        <f t="shared" si="1"/>
        <v>15.45</v>
      </c>
      <c r="N27" s="51">
        <f t="shared" si="2"/>
        <v>0</v>
      </c>
      <c r="O27" s="51">
        <f t="shared" si="3"/>
        <v>15.45</v>
      </c>
      <c r="P27" s="51">
        <v>0</v>
      </c>
      <c r="Q27" s="51">
        <f t="shared" si="4"/>
        <v>15.45</v>
      </c>
      <c r="R27" s="22">
        <v>60</v>
      </c>
      <c r="S27" s="88">
        <f t="shared" si="5"/>
        <v>9.27</v>
      </c>
      <c r="U27" s="22" t="s">
        <v>66</v>
      </c>
      <c r="V27" s="22" t="s">
        <v>69</v>
      </c>
    </row>
    <row r="28" spans="1:22" s="24" customFormat="1" ht="33.75" customHeight="1">
      <c r="A28" s="16" t="s">
        <v>31</v>
      </c>
      <c r="B28" s="17">
        <v>9781408835913</v>
      </c>
      <c r="C28" s="17" t="s">
        <v>35</v>
      </c>
      <c r="D28" s="17" t="s">
        <v>41</v>
      </c>
      <c r="E28" s="17" t="s">
        <v>82</v>
      </c>
      <c r="F28" s="18">
        <v>3</v>
      </c>
      <c r="G28" s="18">
        <v>0</v>
      </c>
      <c r="H28" s="19">
        <f t="shared" si="0"/>
        <v>3</v>
      </c>
      <c r="I28" s="20" t="s">
        <v>40</v>
      </c>
      <c r="J28" s="51">
        <v>13.63</v>
      </c>
      <c r="K28" s="20" t="s">
        <v>33</v>
      </c>
      <c r="L28" s="20" t="s">
        <v>39</v>
      </c>
      <c r="M28" s="51">
        <f t="shared" si="1"/>
        <v>40.89</v>
      </c>
      <c r="N28" s="51">
        <f t="shared" si="2"/>
        <v>0</v>
      </c>
      <c r="O28" s="51">
        <f t="shared" si="3"/>
        <v>40.89</v>
      </c>
      <c r="P28" s="51">
        <v>0</v>
      </c>
      <c r="Q28" s="51">
        <f t="shared" si="4"/>
        <v>40.89</v>
      </c>
      <c r="R28" s="22">
        <v>60</v>
      </c>
      <c r="S28" s="88">
        <f t="shared" si="5"/>
        <v>24.534000000000002</v>
      </c>
      <c r="U28" s="22" t="s">
        <v>66</v>
      </c>
      <c r="V28" s="22" t="s">
        <v>69</v>
      </c>
    </row>
    <row r="29" spans="1:22" s="24" customFormat="1" ht="33.75" customHeight="1">
      <c r="A29" s="16" t="s">
        <v>31</v>
      </c>
      <c r="B29" s="17">
        <v>9781408808665</v>
      </c>
      <c r="C29" s="17" t="s">
        <v>35</v>
      </c>
      <c r="D29" s="17" t="s">
        <v>53</v>
      </c>
      <c r="E29" s="17" t="s">
        <v>54</v>
      </c>
      <c r="F29" s="18">
        <v>1</v>
      </c>
      <c r="G29" s="18">
        <v>0</v>
      </c>
      <c r="H29" s="19">
        <f t="shared" si="0"/>
        <v>1</v>
      </c>
      <c r="I29" s="20" t="s">
        <v>40</v>
      </c>
      <c r="J29" s="51">
        <v>13.63</v>
      </c>
      <c r="K29" s="20" t="s">
        <v>33</v>
      </c>
      <c r="L29" s="20" t="s">
        <v>39</v>
      </c>
      <c r="M29" s="51">
        <f t="shared" si="1"/>
        <v>13.63</v>
      </c>
      <c r="N29" s="51">
        <f t="shared" si="2"/>
        <v>0</v>
      </c>
      <c r="O29" s="51">
        <f t="shared" si="3"/>
        <v>13.63</v>
      </c>
      <c r="P29" s="51">
        <v>0</v>
      </c>
      <c r="Q29" s="51">
        <f t="shared" si="4"/>
        <v>13.63</v>
      </c>
      <c r="R29" s="22">
        <v>60</v>
      </c>
      <c r="S29" s="88">
        <f t="shared" si="5"/>
        <v>8.1780000000000008</v>
      </c>
      <c r="U29" s="22" t="s">
        <v>66</v>
      </c>
      <c r="V29" s="22" t="s">
        <v>69</v>
      </c>
    </row>
    <row r="30" spans="1:22" s="24" customFormat="1" ht="33.75" customHeight="1">
      <c r="A30" s="16" t="s">
        <v>31</v>
      </c>
      <c r="B30" s="17">
        <v>9781448211418</v>
      </c>
      <c r="C30" s="17" t="s">
        <v>35</v>
      </c>
      <c r="D30" s="17" t="s">
        <v>131</v>
      </c>
      <c r="E30" s="17" t="s">
        <v>132</v>
      </c>
      <c r="F30" s="18">
        <v>1</v>
      </c>
      <c r="G30" s="18">
        <v>0</v>
      </c>
      <c r="H30" s="19">
        <f t="shared" si="0"/>
        <v>1</v>
      </c>
      <c r="I30" s="20" t="s">
        <v>40</v>
      </c>
      <c r="J30" s="51">
        <v>12.72</v>
      </c>
      <c r="K30" s="20" t="s">
        <v>33</v>
      </c>
      <c r="L30" s="20" t="s">
        <v>39</v>
      </c>
      <c r="M30" s="51">
        <f t="shared" si="1"/>
        <v>12.72</v>
      </c>
      <c r="N30" s="51">
        <f t="shared" si="2"/>
        <v>0</v>
      </c>
      <c r="O30" s="51">
        <f t="shared" si="3"/>
        <v>12.72</v>
      </c>
      <c r="P30" s="51">
        <v>0</v>
      </c>
      <c r="Q30" s="51">
        <f t="shared" si="4"/>
        <v>12.72</v>
      </c>
      <c r="R30" s="22">
        <v>60</v>
      </c>
      <c r="S30" s="88">
        <f t="shared" si="5"/>
        <v>7.6320000000000006</v>
      </c>
      <c r="U30" s="22" t="s">
        <v>66</v>
      </c>
      <c r="V30" s="22" t="s">
        <v>69</v>
      </c>
    </row>
    <row r="31" spans="1:22" s="24" customFormat="1" ht="33.75" customHeight="1">
      <c r="A31" s="16" t="s">
        <v>31</v>
      </c>
      <c r="B31" s="17">
        <v>9781408829813</v>
      </c>
      <c r="C31" s="17" t="s">
        <v>35</v>
      </c>
      <c r="D31" s="17" t="s">
        <v>133</v>
      </c>
      <c r="E31" s="17" t="s">
        <v>134</v>
      </c>
      <c r="F31" s="18">
        <v>1</v>
      </c>
      <c r="G31" s="18">
        <v>0</v>
      </c>
      <c r="H31" s="19">
        <f t="shared" si="0"/>
        <v>1</v>
      </c>
      <c r="I31" s="20" t="s">
        <v>40</v>
      </c>
      <c r="J31" s="51">
        <v>12.72</v>
      </c>
      <c r="K31" s="20" t="s">
        <v>33</v>
      </c>
      <c r="L31" s="20" t="s">
        <v>39</v>
      </c>
      <c r="M31" s="51">
        <f t="shared" si="1"/>
        <v>12.72</v>
      </c>
      <c r="N31" s="51">
        <f t="shared" si="2"/>
        <v>0</v>
      </c>
      <c r="O31" s="51">
        <f t="shared" si="3"/>
        <v>12.72</v>
      </c>
      <c r="P31" s="51">
        <v>0</v>
      </c>
      <c r="Q31" s="51">
        <f t="shared" si="4"/>
        <v>12.72</v>
      </c>
      <c r="R31" s="22">
        <v>60</v>
      </c>
      <c r="S31" s="88">
        <f t="shared" si="5"/>
        <v>7.6320000000000006</v>
      </c>
      <c r="U31" s="22" t="s">
        <v>66</v>
      </c>
      <c r="V31" s="22" t="s">
        <v>69</v>
      </c>
    </row>
    <row r="32" spans="1:22" s="24" customFormat="1" ht="33.75" customHeight="1">
      <c r="A32" s="16" t="s">
        <v>31</v>
      </c>
      <c r="B32" s="17">
        <v>9781408134245</v>
      </c>
      <c r="C32" s="17" t="s">
        <v>57</v>
      </c>
      <c r="D32" s="17" t="s">
        <v>135</v>
      </c>
      <c r="E32" s="17"/>
      <c r="F32" s="18">
        <v>1</v>
      </c>
      <c r="G32" s="18">
        <v>0</v>
      </c>
      <c r="H32" s="19">
        <f t="shared" si="0"/>
        <v>1</v>
      </c>
      <c r="I32" s="20" t="s">
        <v>40</v>
      </c>
      <c r="J32" s="51">
        <v>11.81</v>
      </c>
      <c r="K32" s="20" t="s">
        <v>33</v>
      </c>
      <c r="L32" s="20" t="s">
        <v>39</v>
      </c>
      <c r="M32" s="51">
        <f t="shared" si="1"/>
        <v>11.81</v>
      </c>
      <c r="N32" s="51">
        <f t="shared" si="2"/>
        <v>0</v>
      </c>
      <c r="O32" s="51">
        <f t="shared" si="3"/>
        <v>11.81</v>
      </c>
      <c r="P32" s="51">
        <v>0</v>
      </c>
      <c r="Q32" s="51">
        <f t="shared" si="4"/>
        <v>11.81</v>
      </c>
      <c r="R32" s="22">
        <v>75</v>
      </c>
      <c r="S32" s="88">
        <f t="shared" si="5"/>
        <v>8.8574999999999999</v>
      </c>
      <c r="U32" s="22" t="s">
        <v>66</v>
      </c>
      <c r="V32" s="22" t="s">
        <v>70</v>
      </c>
    </row>
    <row r="33" spans="1:22" s="24" customFormat="1" ht="33.75" customHeight="1">
      <c r="A33" s="16" t="s">
        <v>31</v>
      </c>
      <c r="B33" s="17">
        <v>9781408807590</v>
      </c>
      <c r="C33" s="17" t="s">
        <v>35</v>
      </c>
      <c r="D33" s="17" t="s">
        <v>56</v>
      </c>
      <c r="E33" s="17" t="s">
        <v>54</v>
      </c>
      <c r="F33" s="18">
        <v>2</v>
      </c>
      <c r="G33" s="18">
        <v>0</v>
      </c>
      <c r="H33" s="19">
        <f t="shared" si="0"/>
        <v>2</v>
      </c>
      <c r="I33" s="20" t="s">
        <v>40</v>
      </c>
      <c r="J33" s="51">
        <v>10.9</v>
      </c>
      <c r="K33" s="20" t="s">
        <v>33</v>
      </c>
      <c r="L33" s="20" t="s">
        <v>39</v>
      </c>
      <c r="M33" s="51">
        <f t="shared" si="1"/>
        <v>21.8</v>
      </c>
      <c r="N33" s="51">
        <f t="shared" si="2"/>
        <v>0</v>
      </c>
      <c r="O33" s="51">
        <f t="shared" si="3"/>
        <v>21.8</v>
      </c>
      <c r="P33" s="51">
        <v>0</v>
      </c>
      <c r="Q33" s="51">
        <f t="shared" si="4"/>
        <v>21.8</v>
      </c>
      <c r="R33" s="22">
        <v>60</v>
      </c>
      <c r="S33" s="88">
        <f t="shared" si="5"/>
        <v>13.08</v>
      </c>
      <c r="U33" s="22" t="s">
        <v>66</v>
      </c>
      <c r="V33" s="22" t="s">
        <v>69</v>
      </c>
    </row>
    <row r="34" spans="1:22" s="24" customFormat="1" ht="33.75" customHeight="1">
      <c r="A34" s="16" t="s">
        <v>31</v>
      </c>
      <c r="B34" s="17">
        <v>9781408803721</v>
      </c>
      <c r="C34" s="17" t="s">
        <v>35</v>
      </c>
      <c r="D34" s="17" t="s">
        <v>47</v>
      </c>
      <c r="E34" s="17" t="s">
        <v>62</v>
      </c>
      <c r="F34" s="18">
        <v>1</v>
      </c>
      <c r="G34" s="18">
        <v>0</v>
      </c>
      <c r="H34" s="19">
        <f t="shared" si="0"/>
        <v>1</v>
      </c>
      <c r="I34" s="20" t="s">
        <v>40</v>
      </c>
      <c r="J34" s="51">
        <v>10.9</v>
      </c>
      <c r="K34" s="20" t="s">
        <v>33</v>
      </c>
      <c r="L34" s="20" t="s">
        <v>39</v>
      </c>
      <c r="M34" s="51">
        <f t="shared" si="1"/>
        <v>10.9</v>
      </c>
      <c r="N34" s="51">
        <f t="shared" si="2"/>
        <v>0</v>
      </c>
      <c r="O34" s="51">
        <f t="shared" si="3"/>
        <v>10.9</v>
      </c>
      <c r="P34" s="51">
        <v>0</v>
      </c>
      <c r="Q34" s="51">
        <f t="shared" si="4"/>
        <v>10.9</v>
      </c>
      <c r="R34" s="22">
        <v>60</v>
      </c>
      <c r="S34" s="88">
        <f t="shared" si="5"/>
        <v>6.54</v>
      </c>
      <c r="U34" s="22" t="s">
        <v>66</v>
      </c>
      <c r="V34" s="22" t="s">
        <v>69</v>
      </c>
    </row>
    <row r="35" spans="1:22" s="24" customFormat="1" ht="33.75" customHeight="1">
      <c r="A35" s="16" t="s">
        <v>31</v>
      </c>
      <c r="B35" s="17">
        <v>9781408830055</v>
      </c>
      <c r="C35" s="17" t="s">
        <v>35</v>
      </c>
      <c r="D35" s="17" t="s">
        <v>136</v>
      </c>
      <c r="E35" s="17" t="s">
        <v>137</v>
      </c>
      <c r="F35" s="18">
        <v>1</v>
      </c>
      <c r="G35" s="18">
        <v>0</v>
      </c>
      <c r="H35" s="19">
        <f t="shared" si="0"/>
        <v>1</v>
      </c>
      <c r="I35" s="20" t="s">
        <v>40</v>
      </c>
      <c r="J35" s="51">
        <v>10.9</v>
      </c>
      <c r="K35" s="20" t="s">
        <v>33</v>
      </c>
      <c r="L35" s="20" t="s">
        <v>39</v>
      </c>
      <c r="M35" s="51">
        <f t="shared" si="1"/>
        <v>10.9</v>
      </c>
      <c r="N35" s="51">
        <f t="shared" si="2"/>
        <v>0</v>
      </c>
      <c r="O35" s="51">
        <f t="shared" si="3"/>
        <v>10.9</v>
      </c>
      <c r="P35" s="51">
        <v>0</v>
      </c>
      <c r="Q35" s="51">
        <f t="shared" si="4"/>
        <v>10.9</v>
      </c>
      <c r="R35" s="22">
        <v>60</v>
      </c>
      <c r="S35" s="88">
        <f t="shared" si="5"/>
        <v>6.54</v>
      </c>
      <c r="U35" s="22" t="s">
        <v>66</v>
      </c>
      <c r="V35" s="22" t="s">
        <v>69</v>
      </c>
    </row>
    <row r="36" spans="1:22" s="24" customFormat="1" ht="33.75" customHeight="1">
      <c r="A36" s="16" t="s">
        <v>31</v>
      </c>
      <c r="B36" s="17">
        <v>9781408811733</v>
      </c>
      <c r="C36" s="17" t="s">
        <v>35</v>
      </c>
      <c r="D36" s="17" t="s">
        <v>138</v>
      </c>
      <c r="E36" s="17" t="s">
        <v>139</v>
      </c>
      <c r="F36" s="18">
        <v>1</v>
      </c>
      <c r="G36" s="18">
        <v>0</v>
      </c>
      <c r="H36" s="19">
        <f t="shared" si="0"/>
        <v>1</v>
      </c>
      <c r="I36" s="20" t="s">
        <v>40</v>
      </c>
      <c r="J36" s="51">
        <v>9.99</v>
      </c>
      <c r="K36" s="20" t="s">
        <v>33</v>
      </c>
      <c r="L36" s="20" t="s">
        <v>39</v>
      </c>
      <c r="M36" s="51">
        <f t="shared" si="1"/>
        <v>9.99</v>
      </c>
      <c r="N36" s="51">
        <f t="shared" ref="N36:N41" si="6">G36*J36</f>
        <v>0</v>
      </c>
      <c r="O36" s="51">
        <f t="shared" ref="O36:O41" si="7">M36-N36</f>
        <v>9.99</v>
      </c>
      <c r="P36" s="51">
        <v>0</v>
      </c>
      <c r="Q36" s="51">
        <f t="shared" ref="Q36:Q41" si="8">O36-P36</f>
        <v>9.99</v>
      </c>
      <c r="R36" s="22">
        <v>60</v>
      </c>
      <c r="S36" s="88">
        <f t="shared" ref="S36:S41" si="9">R36*Q36/100</f>
        <v>5.9939999999999998</v>
      </c>
      <c r="U36" s="22" t="s">
        <v>66</v>
      </c>
      <c r="V36" s="22" t="s">
        <v>69</v>
      </c>
    </row>
    <row r="37" spans="1:22" s="24" customFormat="1" ht="33.75" customHeight="1">
      <c r="A37" s="16" t="s">
        <v>31</v>
      </c>
      <c r="B37" s="17">
        <v>9781408824559</v>
      </c>
      <c r="C37" s="17" t="s">
        <v>35</v>
      </c>
      <c r="D37" s="17" t="s">
        <v>99</v>
      </c>
      <c r="E37" s="17" t="s">
        <v>100</v>
      </c>
      <c r="F37" s="18">
        <v>1</v>
      </c>
      <c r="G37" s="18">
        <v>0</v>
      </c>
      <c r="H37" s="19">
        <f t="shared" si="0"/>
        <v>1</v>
      </c>
      <c r="I37" s="20" t="s">
        <v>40</v>
      </c>
      <c r="J37" s="51">
        <v>9.08</v>
      </c>
      <c r="K37" s="20" t="s">
        <v>33</v>
      </c>
      <c r="L37" s="20" t="s">
        <v>39</v>
      </c>
      <c r="M37" s="51">
        <f t="shared" si="1"/>
        <v>9.08</v>
      </c>
      <c r="N37" s="51">
        <f t="shared" si="6"/>
        <v>0</v>
      </c>
      <c r="O37" s="51">
        <f t="shared" si="7"/>
        <v>9.08</v>
      </c>
      <c r="P37" s="51">
        <v>0</v>
      </c>
      <c r="Q37" s="51">
        <f t="shared" si="8"/>
        <v>9.08</v>
      </c>
      <c r="R37" s="22">
        <v>60</v>
      </c>
      <c r="S37" s="88">
        <f t="shared" si="9"/>
        <v>5.4479999999999995</v>
      </c>
      <c r="U37" s="22" t="s">
        <v>66</v>
      </c>
      <c r="V37" s="22" t="s">
        <v>69</v>
      </c>
    </row>
    <row r="38" spans="1:22" s="24" customFormat="1" ht="33.75" customHeight="1">
      <c r="A38" s="16" t="s">
        <v>31</v>
      </c>
      <c r="B38" s="17">
        <v>9781408810279</v>
      </c>
      <c r="C38" s="17" t="s">
        <v>35</v>
      </c>
      <c r="D38" s="17" t="s">
        <v>140</v>
      </c>
      <c r="E38" s="17" t="s">
        <v>141</v>
      </c>
      <c r="F38" s="18">
        <v>1</v>
      </c>
      <c r="G38" s="18">
        <v>0</v>
      </c>
      <c r="H38" s="19">
        <f t="shared" si="0"/>
        <v>1</v>
      </c>
      <c r="I38" s="20" t="s">
        <v>40</v>
      </c>
      <c r="J38" s="51">
        <v>4.54</v>
      </c>
      <c r="K38" s="20" t="s">
        <v>33</v>
      </c>
      <c r="L38" s="20" t="s">
        <v>39</v>
      </c>
      <c r="M38" s="51">
        <f t="shared" si="1"/>
        <v>4.54</v>
      </c>
      <c r="N38" s="51">
        <f t="shared" si="6"/>
        <v>0</v>
      </c>
      <c r="O38" s="51">
        <f t="shared" si="7"/>
        <v>4.54</v>
      </c>
      <c r="P38" s="51">
        <v>0</v>
      </c>
      <c r="Q38" s="51">
        <f t="shared" si="8"/>
        <v>4.54</v>
      </c>
      <c r="R38" s="22">
        <v>60</v>
      </c>
      <c r="S38" s="88">
        <f t="shared" si="9"/>
        <v>2.7239999999999998</v>
      </c>
      <c r="U38" s="22" t="s">
        <v>66</v>
      </c>
      <c r="V38" s="22" t="s">
        <v>69</v>
      </c>
    </row>
    <row r="39" spans="1:22" s="24" customFormat="1" ht="33.75" customHeight="1">
      <c r="A39" s="16" t="s">
        <v>31</v>
      </c>
      <c r="B39" s="17">
        <v>9781408810644</v>
      </c>
      <c r="C39" s="17" t="s">
        <v>35</v>
      </c>
      <c r="D39" s="17" t="s">
        <v>142</v>
      </c>
      <c r="E39" s="17" t="s">
        <v>143</v>
      </c>
      <c r="F39" s="18">
        <v>1</v>
      </c>
      <c r="G39" s="18">
        <v>0</v>
      </c>
      <c r="H39" s="19">
        <f t="shared" si="0"/>
        <v>1</v>
      </c>
      <c r="I39" s="20" t="s">
        <v>40</v>
      </c>
      <c r="J39" s="51">
        <v>4.54</v>
      </c>
      <c r="K39" s="20" t="s">
        <v>33</v>
      </c>
      <c r="L39" s="20" t="s">
        <v>39</v>
      </c>
      <c r="M39" s="51">
        <f t="shared" si="1"/>
        <v>4.54</v>
      </c>
      <c r="N39" s="51">
        <f t="shared" si="6"/>
        <v>0</v>
      </c>
      <c r="O39" s="51">
        <f t="shared" si="7"/>
        <v>4.54</v>
      </c>
      <c r="P39" s="51">
        <v>0</v>
      </c>
      <c r="Q39" s="51">
        <f t="shared" si="8"/>
        <v>4.54</v>
      </c>
      <c r="R39" s="22">
        <v>60</v>
      </c>
      <c r="S39" s="88">
        <f t="shared" si="9"/>
        <v>2.7239999999999998</v>
      </c>
      <c r="U39" s="22" t="s">
        <v>66</v>
      </c>
      <c r="V39" s="22" t="s">
        <v>69</v>
      </c>
    </row>
    <row r="40" spans="1:22" s="24" customFormat="1" ht="33.75" customHeight="1">
      <c r="A40" s="16" t="s">
        <v>31</v>
      </c>
      <c r="B40" s="17">
        <v>9781408803721</v>
      </c>
      <c r="C40" s="17" t="s">
        <v>35</v>
      </c>
      <c r="D40" s="17" t="s">
        <v>47</v>
      </c>
      <c r="E40" s="17" t="s">
        <v>62</v>
      </c>
      <c r="F40" s="18">
        <v>432</v>
      </c>
      <c r="G40" s="18">
        <v>0</v>
      </c>
      <c r="H40" s="19">
        <f t="shared" si="0"/>
        <v>432</v>
      </c>
      <c r="I40" s="20" t="s">
        <v>40</v>
      </c>
      <c r="J40" s="51">
        <v>0</v>
      </c>
      <c r="K40" s="20" t="s">
        <v>33</v>
      </c>
      <c r="L40" s="20" t="s">
        <v>39</v>
      </c>
      <c r="M40" s="51">
        <f t="shared" si="1"/>
        <v>0</v>
      </c>
      <c r="N40" s="51">
        <f t="shared" si="6"/>
        <v>0</v>
      </c>
      <c r="O40" s="51">
        <f t="shared" si="7"/>
        <v>0</v>
      </c>
      <c r="P40" s="51">
        <v>0</v>
      </c>
      <c r="Q40" s="51">
        <f t="shared" si="8"/>
        <v>0</v>
      </c>
      <c r="R40" s="22">
        <v>60</v>
      </c>
      <c r="S40" s="88">
        <f t="shared" si="9"/>
        <v>0</v>
      </c>
      <c r="U40" s="22" t="s">
        <v>66</v>
      </c>
      <c r="V40" s="22" t="s">
        <v>69</v>
      </c>
    </row>
    <row r="41" spans="1:22" s="24" customFormat="1" ht="33.75" customHeight="1">
      <c r="A41" s="16" t="s">
        <v>31</v>
      </c>
      <c r="B41" s="17">
        <v>9781408845714</v>
      </c>
      <c r="C41" s="17" t="s">
        <v>35</v>
      </c>
      <c r="D41" s="17" t="s">
        <v>85</v>
      </c>
      <c r="E41" s="17" t="s">
        <v>86</v>
      </c>
      <c r="F41" s="18">
        <v>5</v>
      </c>
      <c r="G41" s="18">
        <v>0</v>
      </c>
      <c r="H41" s="19">
        <f t="shared" si="0"/>
        <v>5</v>
      </c>
      <c r="I41" s="20" t="s">
        <v>40</v>
      </c>
      <c r="J41" s="51">
        <v>0</v>
      </c>
      <c r="K41" s="20" t="s">
        <v>33</v>
      </c>
      <c r="L41" s="20" t="s">
        <v>39</v>
      </c>
      <c r="M41" s="51">
        <f t="shared" si="1"/>
        <v>0</v>
      </c>
      <c r="N41" s="51">
        <f t="shared" si="6"/>
        <v>0</v>
      </c>
      <c r="O41" s="51">
        <f t="shared" si="7"/>
        <v>0</v>
      </c>
      <c r="P41" s="51">
        <v>0</v>
      </c>
      <c r="Q41" s="51">
        <f t="shared" si="8"/>
        <v>0</v>
      </c>
      <c r="R41" s="22">
        <v>60</v>
      </c>
      <c r="S41" s="88">
        <f t="shared" si="9"/>
        <v>0</v>
      </c>
      <c r="U41" s="22" t="s">
        <v>66</v>
      </c>
      <c r="V41" s="22" t="s">
        <v>69</v>
      </c>
    </row>
    <row r="42" spans="1:22" s="24" customFormat="1" ht="33.75" customHeight="1">
      <c r="A42" s="16" t="s">
        <v>31</v>
      </c>
      <c r="B42" s="87">
        <v>9781408820384</v>
      </c>
      <c r="C42" s="17" t="s">
        <v>35</v>
      </c>
      <c r="D42" s="17" t="s">
        <v>125</v>
      </c>
      <c r="E42" s="17" t="s">
        <v>126</v>
      </c>
      <c r="F42" s="18">
        <v>1</v>
      </c>
      <c r="G42" s="18">
        <v>0</v>
      </c>
      <c r="H42" s="19">
        <f t="shared" si="0"/>
        <v>1</v>
      </c>
      <c r="I42" s="20" t="s">
        <v>36</v>
      </c>
      <c r="J42" s="32">
        <v>9.24</v>
      </c>
      <c r="K42" s="20" t="s">
        <v>33</v>
      </c>
      <c r="L42" s="20" t="s">
        <v>38</v>
      </c>
      <c r="M42" s="32">
        <f t="shared" si="1"/>
        <v>9.24</v>
      </c>
      <c r="N42" s="32">
        <f t="shared" si="2"/>
        <v>0</v>
      </c>
      <c r="O42" s="32">
        <f t="shared" si="3"/>
        <v>9.24</v>
      </c>
      <c r="P42" s="32">
        <v>0</v>
      </c>
      <c r="Q42" s="32">
        <f t="shared" si="4"/>
        <v>9.24</v>
      </c>
      <c r="R42" s="22">
        <v>60</v>
      </c>
      <c r="S42" s="89">
        <f t="shared" si="5"/>
        <v>5.5439999999999996</v>
      </c>
      <c r="U42" s="22" t="s">
        <v>66</v>
      </c>
      <c r="V42" s="22" t="s">
        <v>69</v>
      </c>
    </row>
    <row r="43" spans="1:22" s="24" customFormat="1" ht="33.75" customHeight="1">
      <c r="A43" s="16" t="s">
        <v>31</v>
      </c>
      <c r="B43" s="17">
        <v>9781408842447</v>
      </c>
      <c r="C43" s="17" t="s">
        <v>35</v>
      </c>
      <c r="D43" s="17" t="s">
        <v>119</v>
      </c>
      <c r="E43" s="17" t="s">
        <v>62</v>
      </c>
      <c r="F43" s="18">
        <v>1</v>
      </c>
      <c r="G43" s="18">
        <v>0</v>
      </c>
      <c r="H43" s="19">
        <f t="shared" si="0"/>
        <v>1</v>
      </c>
      <c r="I43" s="20" t="s">
        <v>37</v>
      </c>
      <c r="J43" s="32">
        <v>16.8</v>
      </c>
      <c r="K43" s="20" t="s">
        <v>33</v>
      </c>
      <c r="L43" s="20" t="s">
        <v>38</v>
      </c>
      <c r="M43" s="32">
        <f t="shared" si="1"/>
        <v>16.8</v>
      </c>
      <c r="N43" s="32">
        <f t="shared" si="2"/>
        <v>0</v>
      </c>
      <c r="O43" s="32">
        <f t="shared" si="3"/>
        <v>16.8</v>
      </c>
      <c r="P43" s="32">
        <v>0</v>
      </c>
      <c r="Q43" s="32">
        <f t="shared" si="4"/>
        <v>16.8</v>
      </c>
      <c r="R43" s="22">
        <v>60</v>
      </c>
      <c r="S43" s="89">
        <f t="shared" si="5"/>
        <v>10.08</v>
      </c>
      <c r="U43" s="22" t="s">
        <v>66</v>
      </c>
      <c r="V43" s="22" t="s">
        <v>69</v>
      </c>
    </row>
    <row r="44" spans="1:22" s="24" customFormat="1" ht="33.75" customHeight="1">
      <c r="A44" s="16" t="s">
        <v>31</v>
      </c>
      <c r="B44" s="17">
        <v>9780857850799</v>
      </c>
      <c r="C44" s="17" t="s">
        <v>144</v>
      </c>
      <c r="D44" s="17" t="s">
        <v>145</v>
      </c>
      <c r="E44" s="17" t="s">
        <v>146</v>
      </c>
      <c r="F44" s="18">
        <v>1</v>
      </c>
      <c r="G44" s="18">
        <v>0</v>
      </c>
      <c r="H44" s="19">
        <f t="shared" si="0"/>
        <v>1</v>
      </c>
      <c r="I44" s="20" t="s">
        <v>37</v>
      </c>
      <c r="J44" s="32">
        <v>14.99</v>
      </c>
      <c r="K44" s="20" t="s">
        <v>33</v>
      </c>
      <c r="L44" s="20" t="s">
        <v>38</v>
      </c>
      <c r="M44" s="32">
        <f t="shared" si="1"/>
        <v>14.99</v>
      </c>
      <c r="N44" s="32">
        <f t="shared" si="2"/>
        <v>0</v>
      </c>
      <c r="O44" s="32">
        <f t="shared" si="3"/>
        <v>14.99</v>
      </c>
      <c r="P44" s="32">
        <v>0</v>
      </c>
      <c r="Q44" s="32">
        <f t="shared" si="4"/>
        <v>14.99</v>
      </c>
      <c r="R44" s="22">
        <v>75</v>
      </c>
      <c r="S44" s="89">
        <f t="shared" si="5"/>
        <v>11.2425</v>
      </c>
      <c r="U44" s="22" t="s">
        <v>66</v>
      </c>
      <c r="V44" s="22" t="s">
        <v>70</v>
      </c>
    </row>
    <row r="45" spans="1:22" s="24" customFormat="1" ht="33.75" customHeight="1">
      <c r="A45" s="16" t="s">
        <v>31</v>
      </c>
      <c r="B45" s="17">
        <v>9781408826782</v>
      </c>
      <c r="C45" s="17" t="s">
        <v>35</v>
      </c>
      <c r="D45" s="17" t="s">
        <v>147</v>
      </c>
      <c r="E45" s="17" t="s">
        <v>148</v>
      </c>
      <c r="F45" s="18">
        <v>1</v>
      </c>
      <c r="G45" s="18">
        <v>0</v>
      </c>
      <c r="H45" s="19">
        <f t="shared" si="0"/>
        <v>1</v>
      </c>
      <c r="I45" s="20" t="s">
        <v>37</v>
      </c>
      <c r="J45" s="32">
        <v>8.39</v>
      </c>
      <c r="K45" s="20" t="s">
        <v>33</v>
      </c>
      <c r="L45" s="20" t="s">
        <v>38</v>
      </c>
      <c r="M45" s="32">
        <f t="shared" si="1"/>
        <v>8.39</v>
      </c>
      <c r="N45" s="32">
        <f t="shared" si="2"/>
        <v>0</v>
      </c>
      <c r="O45" s="32">
        <f t="shared" si="3"/>
        <v>8.39</v>
      </c>
      <c r="P45" s="32">
        <v>0</v>
      </c>
      <c r="Q45" s="32">
        <f t="shared" si="4"/>
        <v>8.39</v>
      </c>
      <c r="R45" s="22">
        <v>60</v>
      </c>
      <c r="S45" s="89">
        <f t="shared" si="5"/>
        <v>5.0340000000000007</v>
      </c>
      <c r="U45" s="22" t="s">
        <v>66</v>
      </c>
      <c r="V45" s="22" t="s">
        <v>69</v>
      </c>
    </row>
    <row r="46" spans="1:22" s="24" customFormat="1" ht="33.75" customHeight="1">
      <c r="A46" s="16" t="s">
        <v>31</v>
      </c>
      <c r="B46" s="17">
        <v>9781408822562</v>
      </c>
      <c r="C46" s="17" t="s">
        <v>35</v>
      </c>
      <c r="D46" s="17" t="s">
        <v>149</v>
      </c>
      <c r="E46" s="17" t="s">
        <v>96</v>
      </c>
      <c r="F46" s="18">
        <v>1</v>
      </c>
      <c r="G46" s="18">
        <v>0</v>
      </c>
      <c r="H46" s="19">
        <f t="shared" si="0"/>
        <v>1</v>
      </c>
      <c r="I46" s="20" t="s">
        <v>37</v>
      </c>
      <c r="J46" s="32">
        <v>7.99</v>
      </c>
      <c r="K46" s="20" t="s">
        <v>33</v>
      </c>
      <c r="L46" s="20" t="s">
        <v>38</v>
      </c>
      <c r="M46" s="32">
        <f t="shared" si="1"/>
        <v>7.99</v>
      </c>
      <c r="N46" s="32">
        <f t="shared" si="2"/>
        <v>0</v>
      </c>
      <c r="O46" s="32">
        <f t="shared" si="3"/>
        <v>7.99</v>
      </c>
      <c r="P46" s="32">
        <v>0</v>
      </c>
      <c r="Q46" s="32">
        <f t="shared" si="4"/>
        <v>7.99</v>
      </c>
      <c r="R46" s="22">
        <v>60</v>
      </c>
      <c r="S46" s="89">
        <f t="shared" si="5"/>
        <v>4.7940000000000005</v>
      </c>
      <c r="U46" s="22" t="s">
        <v>66</v>
      </c>
      <c r="V46" s="22" t="s">
        <v>69</v>
      </c>
    </row>
    <row r="47" spans="1:22" s="24" customFormat="1" ht="33.75" customHeight="1">
      <c r="A47" s="16" t="s">
        <v>31</v>
      </c>
      <c r="B47" s="17">
        <v>9781408834633</v>
      </c>
      <c r="C47" s="17" t="s">
        <v>35</v>
      </c>
      <c r="D47" s="17" t="s">
        <v>150</v>
      </c>
      <c r="E47" s="17" t="s">
        <v>55</v>
      </c>
      <c r="F47" s="18">
        <v>1</v>
      </c>
      <c r="G47" s="18">
        <v>0</v>
      </c>
      <c r="H47" s="19">
        <f t="shared" si="0"/>
        <v>1</v>
      </c>
      <c r="I47" s="20" t="s">
        <v>37</v>
      </c>
      <c r="J47" s="32">
        <v>7.13</v>
      </c>
      <c r="K47" s="20" t="s">
        <v>33</v>
      </c>
      <c r="L47" s="20" t="s">
        <v>38</v>
      </c>
      <c r="M47" s="32">
        <f t="shared" si="1"/>
        <v>7.13</v>
      </c>
      <c r="N47" s="32">
        <f t="shared" si="2"/>
        <v>0</v>
      </c>
      <c r="O47" s="32">
        <f t="shared" si="3"/>
        <v>7.13</v>
      </c>
      <c r="P47" s="32">
        <v>0</v>
      </c>
      <c r="Q47" s="32">
        <f t="shared" si="4"/>
        <v>7.13</v>
      </c>
      <c r="R47" s="22">
        <v>60</v>
      </c>
      <c r="S47" s="89">
        <f t="shared" si="5"/>
        <v>4.2780000000000005</v>
      </c>
      <c r="U47" s="22" t="s">
        <v>66</v>
      </c>
      <c r="V47" s="22" t="s">
        <v>69</v>
      </c>
    </row>
    <row r="48" spans="1:22" s="24" customFormat="1" ht="33.75" customHeight="1">
      <c r="A48" s="16" t="s">
        <v>31</v>
      </c>
      <c r="B48" s="17">
        <v>9781408830895</v>
      </c>
      <c r="C48" s="17" t="s">
        <v>35</v>
      </c>
      <c r="D48" s="17" t="s">
        <v>151</v>
      </c>
      <c r="E48" s="17" t="s">
        <v>83</v>
      </c>
      <c r="F48" s="18">
        <v>1</v>
      </c>
      <c r="G48" s="18">
        <v>0</v>
      </c>
      <c r="H48" s="19">
        <f t="shared" si="0"/>
        <v>1</v>
      </c>
      <c r="I48" s="20" t="s">
        <v>37</v>
      </c>
      <c r="J48" s="32">
        <v>3.35</v>
      </c>
      <c r="K48" s="20" t="s">
        <v>33</v>
      </c>
      <c r="L48" s="20" t="s">
        <v>38</v>
      </c>
      <c r="M48" s="32">
        <f t="shared" si="1"/>
        <v>3.35</v>
      </c>
      <c r="N48" s="32">
        <f>G48*J48</f>
        <v>0</v>
      </c>
      <c r="O48" s="32">
        <f>M48-N48</f>
        <v>3.35</v>
      </c>
      <c r="P48" s="32">
        <v>0</v>
      </c>
      <c r="Q48" s="32">
        <f>O48-P48</f>
        <v>3.35</v>
      </c>
      <c r="R48" s="22">
        <v>60</v>
      </c>
      <c r="S48" s="89">
        <f>R48*Q48/100</f>
        <v>2.0099999999999998</v>
      </c>
      <c r="U48" s="22" t="s">
        <v>66</v>
      </c>
      <c r="V48" s="22" t="s">
        <v>69</v>
      </c>
    </row>
    <row r="49" spans="1:22" s="24" customFormat="1" ht="33.75" customHeight="1">
      <c r="A49" s="16" t="s">
        <v>31</v>
      </c>
      <c r="B49" s="17">
        <v>9781408829417</v>
      </c>
      <c r="C49" s="17" t="s">
        <v>35</v>
      </c>
      <c r="D49" s="17" t="s">
        <v>152</v>
      </c>
      <c r="E49" s="17" t="s">
        <v>153</v>
      </c>
      <c r="F49" s="18">
        <v>1</v>
      </c>
      <c r="G49" s="18">
        <v>0</v>
      </c>
      <c r="H49" s="19">
        <f t="shared" si="0"/>
        <v>1</v>
      </c>
      <c r="I49" s="20" t="s">
        <v>37</v>
      </c>
      <c r="J49" s="32">
        <v>3.35</v>
      </c>
      <c r="K49" s="20" t="s">
        <v>33</v>
      </c>
      <c r="L49" s="20" t="s">
        <v>38</v>
      </c>
      <c r="M49" s="32">
        <f t="shared" si="1"/>
        <v>3.35</v>
      </c>
      <c r="N49" s="32">
        <f>G49*J49</f>
        <v>0</v>
      </c>
      <c r="O49" s="32">
        <f>M49-N49</f>
        <v>3.35</v>
      </c>
      <c r="P49" s="32">
        <v>0</v>
      </c>
      <c r="Q49" s="32">
        <f>O49-P49</f>
        <v>3.35</v>
      </c>
      <c r="R49" s="22">
        <v>60</v>
      </c>
      <c r="S49" s="89">
        <f>R49*Q49/100</f>
        <v>2.0099999999999998</v>
      </c>
      <c r="U49" s="22" t="s">
        <v>66</v>
      </c>
      <c r="V49" s="22" t="s">
        <v>69</v>
      </c>
    </row>
    <row r="50" spans="1:22" s="24" customFormat="1" ht="33.75" customHeight="1">
      <c r="A50" s="16" t="s">
        <v>31</v>
      </c>
      <c r="B50" s="17">
        <v>9781408828144</v>
      </c>
      <c r="C50" s="17" t="s">
        <v>35</v>
      </c>
      <c r="D50" s="17" t="s">
        <v>154</v>
      </c>
      <c r="E50" s="17" t="s">
        <v>155</v>
      </c>
      <c r="F50" s="18">
        <v>1</v>
      </c>
      <c r="G50" s="18">
        <v>0</v>
      </c>
      <c r="H50" s="19">
        <f t="shared" si="0"/>
        <v>1</v>
      </c>
      <c r="I50" s="20" t="s">
        <v>37</v>
      </c>
      <c r="J50" s="32">
        <v>2.09</v>
      </c>
      <c r="K50" s="20" t="s">
        <v>33</v>
      </c>
      <c r="L50" s="20" t="s">
        <v>38</v>
      </c>
      <c r="M50" s="32">
        <f t="shared" si="1"/>
        <v>2.09</v>
      </c>
      <c r="N50" s="32">
        <f>G50*J50</f>
        <v>0</v>
      </c>
      <c r="O50" s="32">
        <f>M50-N50</f>
        <v>2.09</v>
      </c>
      <c r="P50" s="32">
        <v>0</v>
      </c>
      <c r="Q50" s="32">
        <f>O50-P50</f>
        <v>2.09</v>
      </c>
      <c r="R50" s="22">
        <v>60</v>
      </c>
      <c r="S50" s="89">
        <f>R50*Q50/100</f>
        <v>1.254</v>
      </c>
      <c r="U50" s="22" t="s">
        <v>66</v>
      </c>
      <c r="V50" s="22" t="s">
        <v>69</v>
      </c>
    </row>
    <row r="51" spans="1:22" s="24" customFormat="1" ht="33.75" customHeight="1">
      <c r="A51" s="16" t="s">
        <v>31</v>
      </c>
      <c r="B51" s="17">
        <v>9781408845714</v>
      </c>
      <c r="C51" s="17" t="s">
        <v>35</v>
      </c>
      <c r="D51" s="17" t="s">
        <v>85</v>
      </c>
      <c r="E51" s="17" t="s">
        <v>86</v>
      </c>
      <c r="F51" s="18">
        <v>1</v>
      </c>
      <c r="G51" s="18">
        <v>0</v>
      </c>
      <c r="H51" s="19">
        <f t="shared" si="0"/>
        <v>1</v>
      </c>
      <c r="I51" s="20" t="s">
        <v>37</v>
      </c>
      <c r="J51" s="32">
        <v>0</v>
      </c>
      <c r="K51" s="20" t="s">
        <v>33</v>
      </c>
      <c r="L51" s="20" t="s">
        <v>38</v>
      </c>
      <c r="M51" s="32">
        <f t="shared" si="1"/>
        <v>0</v>
      </c>
      <c r="N51" s="32">
        <f>G51*J51</f>
        <v>0</v>
      </c>
      <c r="O51" s="32">
        <f>M51-N51</f>
        <v>0</v>
      </c>
      <c r="P51" s="32">
        <v>0</v>
      </c>
      <c r="Q51" s="32">
        <f>O51-P51</f>
        <v>0</v>
      </c>
      <c r="R51" s="22">
        <v>60</v>
      </c>
      <c r="S51" s="89">
        <f>R51*Q51/100</f>
        <v>0</v>
      </c>
      <c r="U51" s="22" t="s">
        <v>66</v>
      </c>
      <c r="V51" s="22" t="s">
        <v>69</v>
      </c>
    </row>
    <row r="52" spans="1:22" s="24" customFormat="1" ht="33.75" customHeight="1">
      <c r="A52" s="16" t="s">
        <v>31</v>
      </c>
      <c r="B52" s="17">
        <v>9781408842447</v>
      </c>
      <c r="C52" s="17" t="s">
        <v>35</v>
      </c>
      <c r="D52" s="17" t="s">
        <v>119</v>
      </c>
      <c r="E52" s="17" t="s">
        <v>62</v>
      </c>
      <c r="F52" s="18">
        <v>16</v>
      </c>
      <c r="G52" s="18">
        <v>0</v>
      </c>
      <c r="H52" s="19">
        <f t="shared" si="0"/>
        <v>16</v>
      </c>
      <c r="I52" s="20" t="s">
        <v>32</v>
      </c>
      <c r="J52" s="21">
        <v>14.16</v>
      </c>
      <c r="K52" s="20" t="s">
        <v>33</v>
      </c>
      <c r="L52" s="20" t="s">
        <v>8</v>
      </c>
      <c r="M52" s="21">
        <f t="shared" si="1"/>
        <v>226.56</v>
      </c>
      <c r="N52" s="21">
        <f t="shared" si="2"/>
        <v>0</v>
      </c>
      <c r="O52" s="21">
        <f t="shared" si="3"/>
        <v>226.56</v>
      </c>
      <c r="P52" s="21">
        <v>0</v>
      </c>
      <c r="Q52" s="21">
        <f t="shared" si="4"/>
        <v>226.56</v>
      </c>
      <c r="R52" s="22">
        <v>60</v>
      </c>
      <c r="S52" s="90">
        <f t="shared" si="5"/>
        <v>135.93600000000001</v>
      </c>
      <c r="U52" s="22" t="s">
        <v>66</v>
      </c>
      <c r="V52" s="22" t="s">
        <v>69</v>
      </c>
    </row>
    <row r="53" spans="1:22" s="24" customFormat="1" ht="33.75" customHeight="1">
      <c r="A53" s="16" t="s">
        <v>31</v>
      </c>
      <c r="B53" s="17">
        <v>9781408818909</v>
      </c>
      <c r="C53" s="17" t="s">
        <v>35</v>
      </c>
      <c r="D53" s="17" t="s">
        <v>45</v>
      </c>
      <c r="E53" s="17" t="s">
        <v>105</v>
      </c>
      <c r="F53" s="18">
        <v>10</v>
      </c>
      <c r="G53" s="18">
        <v>0</v>
      </c>
      <c r="H53" s="19">
        <f t="shared" si="0"/>
        <v>10</v>
      </c>
      <c r="I53" s="20" t="s">
        <v>32</v>
      </c>
      <c r="J53" s="21">
        <v>6.66</v>
      </c>
      <c r="K53" s="20" t="s">
        <v>33</v>
      </c>
      <c r="L53" s="20" t="s">
        <v>8</v>
      </c>
      <c r="M53" s="21">
        <f t="shared" si="1"/>
        <v>66.599999999999994</v>
      </c>
      <c r="N53" s="21">
        <f>G53*J53</f>
        <v>0</v>
      </c>
      <c r="O53" s="21">
        <f t="shared" si="3"/>
        <v>66.599999999999994</v>
      </c>
      <c r="P53" s="21">
        <v>0</v>
      </c>
      <c r="Q53" s="21">
        <f>O53-P53</f>
        <v>66.599999999999994</v>
      </c>
      <c r="R53" s="22">
        <v>60</v>
      </c>
      <c r="S53" s="90">
        <f t="shared" si="5"/>
        <v>39.959999999999994</v>
      </c>
      <c r="U53" s="22" t="s">
        <v>66</v>
      </c>
      <c r="V53" s="22" t="s">
        <v>69</v>
      </c>
    </row>
    <row r="54" spans="1:22" s="24" customFormat="1" ht="33.75" customHeight="1">
      <c r="A54" s="16" t="s">
        <v>31</v>
      </c>
      <c r="B54" s="17">
        <v>9781408840108</v>
      </c>
      <c r="C54" s="17" t="s">
        <v>35</v>
      </c>
      <c r="D54" s="17" t="s">
        <v>156</v>
      </c>
      <c r="E54" s="17" t="s">
        <v>157</v>
      </c>
      <c r="F54" s="18">
        <v>9</v>
      </c>
      <c r="G54" s="18">
        <v>0</v>
      </c>
      <c r="H54" s="19">
        <f t="shared" si="0"/>
        <v>9</v>
      </c>
      <c r="I54" s="20" t="s">
        <v>32</v>
      </c>
      <c r="J54" s="21">
        <v>6.66</v>
      </c>
      <c r="K54" s="20" t="s">
        <v>33</v>
      </c>
      <c r="L54" s="20" t="s">
        <v>8</v>
      </c>
      <c r="M54" s="21">
        <f t="shared" si="1"/>
        <v>59.94</v>
      </c>
      <c r="N54" s="21">
        <f t="shared" si="2"/>
        <v>0</v>
      </c>
      <c r="O54" s="21">
        <f t="shared" si="3"/>
        <v>59.94</v>
      </c>
      <c r="P54" s="21">
        <v>0</v>
      </c>
      <c r="Q54" s="21">
        <f t="shared" si="4"/>
        <v>59.94</v>
      </c>
      <c r="R54" s="22">
        <v>60</v>
      </c>
      <c r="S54" s="90">
        <f t="shared" si="5"/>
        <v>35.963999999999999</v>
      </c>
      <c r="U54" s="22" t="s">
        <v>66</v>
      </c>
      <c r="V54" s="22" t="s">
        <v>69</v>
      </c>
    </row>
    <row r="55" spans="1:22" s="24" customFormat="1" ht="33.75" customHeight="1">
      <c r="A55" s="16" t="s">
        <v>31</v>
      </c>
      <c r="B55" s="17">
        <v>9781408806845</v>
      </c>
      <c r="C55" s="17" t="s">
        <v>35</v>
      </c>
      <c r="D55" s="17" t="s">
        <v>158</v>
      </c>
      <c r="E55" s="17" t="s">
        <v>159</v>
      </c>
      <c r="F55" s="18">
        <v>8</v>
      </c>
      <c r="G55" s="18">
        <v>0</v>
      </c>
      <c r="H55" s="19">
        <f t="shared" si="0"/>
        <v>8</v>
      </c>
      <c r="I55" s="20" t="s">
        <v>32</v>
      </c>
      <c r="J55" s="21">
        <v>6.66</v>
      </c>
      <c r="K55" s="20" t="s">
        <v>33</v>
      </c>
      <c r="L55" s="20" t="s">
        <v>8</v>
      </c>
      <c r="M55" s="21">
        <f t="shared" si="1"/>
        <v>53.28</v>
      </c>
      <c r="N55" s="21">
        <f t="shared" si="2"/>
        <v>0</v>
      </c>
      <c r="O55" s="21">
        <f t="shared" si="3"/>
        <v>53.28</v>
      </c>
      <c r="P55" s="21">
        <v>0</v>
      </c>
      <c r="Q55" s="21">
        <f t="shared" si="4"/>
        <v>53.28</v>
      </c>
      <c r="R55" s="22">
        <v>60</v>
      </c>
      <c r="S55" s="90">
        <f t="shared" si="5"/>
        <v>31.968000000000004</v>
      </c>
      <c r="U55" s="22" t="s">
        <v>66</v>
      </c>
      <c r="V55" s="22" t="s">
        <v>69</v>
      </c>
    </row>
    <row r="56" spans="1:22" s="24" customFormat="1" ht="33.75" customHeight="1">
      <c r="A56" s="16" t="s">
        <v>31</v>
      </c>
      <c r="B56" s="17">
        <v>9781441143631</v>
      </c>
      <c r="C56" s="17" t="s">
        <v>35</v>
      </c>
      <c r="D56" s="17" t="s">
        <v>160</v>
      </c>
      <c r="E56" s="17" t="s">
        <v>161</v>
      </c>
      <c r="F56" s="18">
        <v>3</v>
      </c>
      <c r="G56" s="18">
        <v>2</v>
      </c>
      <c r="H56" s="19">
        <f t="shared" si="0"/>
        <v>1</v>
      </c>
      <c r="I56" s="20" t="s">
        <v>32</v>
      </c>
      <c r="J56" s="21">
        <v>16.66</v>
      </c>
      <c r="K56" s="20" t="s">
        <v>33</v>
      </c>
      <c r="L56" s="20" t="s">
        <v>8</v>
      </c>
      <c r="M56" s="21">
        <f t="shared" si="1"/>
        <v>49.980000000000004</v>
      </c>
      <c r="N56" s="21">
        <f t="shared" si="2"/>
        <v>33.32</v>
      </c>
      <c r="O56" s="21">
        <f t="shared" si="3"/>
        <v>16.660000000000004</v>
      </c>
      <c r="P56" s="21">
        <v>0</v>
      </c>
      <c r="Q56" s="21">
        <f t="shared" si="4"/>
        <v>16.660000000000004</v>
      </c>
      <c r="R56" s="22">
        <v>75</v>
      </c>
      <c r="S56" s="90">
        <f t="shared" si="5"/>
        <v>12.495000000000003</v>
      </c>
      <c r="U56" s="22" t="s">
        <v>66</v>
      </c>
      <c r="V56" s="22" t="s">
        <v>70</v>
      </c>
    </row>
    <row r="57" spans="1:22" s="24" customFormat="1" ht="33.75" customHeight="1">
      <c r="A57" s="16" t="s">
        <v>31</v>
      </c>
      <c r="B57" s="17">
        <v>9781408803738</v>
      </c>
      <c r="C57" s="17" t="s">
        <v>35</v>
      </c>
      <c r="D57" s="17" t="s">
        <v>48</v>
      </c>
      <c r="E57" s="17" t="s">
        <v>62</v>
      </c>
      <c r="F57" s="18">
        <v>7</v>
      </c>
      <c r="G57" s="18">
        <v>0</v>
      </c>
      <c r="H57" s="19">
        <f t="shared" si="0"/>
        <v>7</v>
      </c>
      <c r="I57" s="20" t="s">
        <v>32</v>
      </c>
      <c r="J57" s="21">
        <v>6.66</v>
      </c>
      <c r="K57" s="20" t="s">
        <v>33</v>
      </c>
      <c r="L57" s="20" t="s">
        <v>8</v>
      </c>
      <c r="M57" s="21">
        <f t="shared" si="1"/>
        <v>46.620000000000005</v>
      </c>
      <c r="N57" s="21">
        <f t="shared" si="2"/>
        <v>0</v>
      </c>
      <c r="O57" s="21">
        <f t="shared" si="3"/>
        <v>46.620000000000005</v>
      </c>
      <c r="P57" s="21">
        <v>0</v>
      </c>
      <c r="Q57" s="21">
        <f t="shared" si="4"/>
        <v>46.620000000000005</v>
      </c>
      <c r="R57" s="22">
        <v>60</v>
      </c>
      <c r="S57" s="90">
        <f t="shared" si="5"/>
        <v>27.972000000000001</v>
      </c>
      <c r="U57" s="22" t="s">
        <v>66</v>
      </c>
      <c r="V57" s="22" t="s">
        <v>69</v>
      </c>
    </row>
    <row r="58" spans="1:22" s="24" customFormat="1" ht="33.75" customHeight="1">
      <c r="A58" s="16" t="s">
        <v>31</v>
      </c>
      <c r="B58" s="17">
        <v>9781408809327</v>
      </c>
      <c r="C58" s="17" t="s">
        <v>35</v>
      </c>
      <c r="D58" s="17" t="s">
        <v>88</v>
      </c>
      <c r="E58" s="17" t="s">
        <v>89</v>
      </c>
      <c r="F58" s="18">
        <v>15</v>
      </c>
      <c r="G58" s="18">
        <v>0</v>
      </c>
      <c r="H58" s="19">
        <f t="shared" si="0"/>
        <v>15</v>
      </c>
      <c r="I58" s="20" t="s">
        <v>32</v>
      </c>
      <c r="J58" s="21">
        <v>2.4900000000000002</v>
      </c>
      <c r="K58" s="20" t="s">
        <v>33</v>
      </c>
      <c r="L58" s="20" t="s">
        <v>8</v>
      </c>
      <c r="M58" s="21">
        <f t="shared" si="1"/>
        <v>37.35</v>
      </c>
      <c r="N58" s="21">
        <f t="shared" si="2"/>
        <v>0</v>
      </c>
      <c r="O58" s="21">
        <f t="shared" si="3"/>
        <v>37.35</v>
      </c>
      <c r="P58" s="21">
        <v>0</v>
      </c>
      <c r="Q58" s="21">
        <f t="shared" si="4"/>
        <v>37.35</v>
      </c>
      <c r="R58" s="22">
        <v>60</v>
      </c>
      <c r="S58" s="90">
        <f t="shared" si="5"/>
        <v>22.41</v>
      </c>
      <c r="U58" s="22" t="s">
        <v>66</v>
      </c>
      <c r="V58" s="22" t="s">
        <v>69</v>
      </c>
    </row>
    <row r="59" spans="1:22" s="24" customFormat="1" ht="33.75" customHeight="1">
      <c r="A59" s="16" t="s">
        <v>31</v>
      </c>
      <c r="B59" s="17">
        <v>9781408803721</v>
      </c>
      <c r="C59" s="17" t="s">
        <v>35</v>
      </c>
      <c r="D59" s="17" t="s">
        <v>47</v>
      </c>
      <c r="E59" s="17" t="s">
        <v>62</v>
      </c>
      <c r="F59" s="18">
        <v>5</v>
      </c>
      <c r="G59" s="18">
        <v>0</v>
      </c>
      <c r="H59" s="19">
        <f t="shared" si="0"/>
        <v>5</v>
      </c>
      <c r="I59" s="20" t="s">
        <v>32</v>
      </c>
      <c r="J59" s="21">
        <v>6.66</v>
      </c>
      <c r="K59" s="20" t="s">
        <v>33</v>
      </c>
      <c r="L59" s="20" t="s">
        <v>8</v>
      </c>
      <c r="M59" s="21">
        <f t="shared" si="1"/>
        <v>33.299999999999997</v>
      </c>
      <c r="N59" s="21">
        <f t="shared" si="2"/>
        <v>0</v>
      </c>
      <c r="O59" s="21">
        <f t="shared" si="3"/>
        <v>33.299999999999997</v>
      </c>
      <c r="P59" s="21">
        <v>0</v>
      </c>
      <c r="Q59" s="21">
        <f t="shared" si="4"/>
        <v>33.299999999999997</v>
      </c>
      <c r="R59" s="22">
        <v>60</v>
      </c>
      <c r="S59" s="90">
        <f t="shared" si="5"/>
        <v>19.979999999999997</v>
      </c>
      <c r="U59" s="22" t="s">
        <v>66</v>
      </c>
      <c r="V59" s="22" t="s">
        <v>69</v>
      </c>
    </row>
    <row r="60" spans="1:22" s="24" customFormat="1" ht="33.75" customHeight="1">
      <c r="A60" s="16" t="s">
        <v>31</v>
      </c>
      <c r="B60" s="17">
        <v>9781408807125</v>
      </c>
      <c r="C60" s="17" t="s">
        <v>35</v>
      </c>
      <c r="D60" s="17" t="s">
        <v>49</v>
      </c>
      <c r="E60" s="17" t="s">
        <v>96</v>
      </c>
      <c r="F60" s="18">
        <v>5</v>
      </c>
      <c r="G60" s="18">
        <v>0</v>
      </c>
      <c r="H60" s="19">
        <f t="shared" si="0"/>
        <v>5</v>
      </c>
      <c r="I60" s="20" t="s">
        <v>32</v>
      </c>
      <c r="J60" s="21">
        <v>6.66</v>
      </c>
      <c r="K60" s="20" t="s">
        <v>33</v>
      </c>
      <c r="L60" s="20" t="s">
        <v>8</v>
      </c>
      <c r="M60" s="21">
        <f t="shared" si="1"/>
        <v>33.299999999999997</v>
      </c>
      <c r="N60" s="21">
        <f t="shared" si="2"/>
        <v>0</v>
      </c>
      <c r="O60" s="21">
        <f t="shared" si="3"/>
        <v>33.299999999999997</v>
      </c>
      <c r="P60" s="21">
        <v>0</v>
      </c>
      <c r="Q60" s="21">
        <f t="shared" si="4"/>
        <v>33.299999999999997</v>
      </c>
      <c r="R60" s="22">
        <v>60</v>
      </c>
      <c r="S60" s="90">
        <f t="shared" si="5"/>
        <v>19.979999999999997</v>
      </c>
      <c r="U60" s="22" t="s">
        <v>66</v>
      </c>
      <c r="V60" s="22" t="s">
        <v>69</v>
      </c>
    </row>
    <row r="61" spans="1:22" s="24" customFormat="1" ht="33.75" customHeight="1">
      <c r="A61" s="16" t="s">
        <v>31</v>
      </c>
      <c r="B61" s="17">
        <v>9781408830260</v>
      </c>
      <c r="C61" s="17" t="s">
        <v>35</v>
      </c>
      <c r="D61" s="17" t="s">
        <v>162</v>
      </c>
      <c r="E61" s="17" t="s">
        <v>163</v>
      </c>
      <c r="F61" s="18">
        <v>4</v>
      </c>
      <c r="G61" s="18">
        <v>0</v>
      </c>
      <c r="H61" s="19">
        <f t="shared" si="0"/>
        <v>4</v>
      </c>
      <c r="I61" s="20" t="s">
        <v>32</v>
      </c>
      <c r="J61" s="21">
        <v>6.66</v>
      </c>
      <c r="K61" s="20" t="s">
        <v>33</v>
      </c>
      <c r="L61" s="20" t="s">
        <v>8</v>
      </c>
      <c r="M61" s="21">
        <f t="shared" si="1"/>
        <v>26.64</v>
      </c>
      <c r="N61" s="21">
        <f t="shared" si="2"/>
        <v>0</v>
      </c>
      <c r="O61" s="21">
        <f t="shared" si="3"/>
        <v>26.64</v>
      </c>
      <c r="P61" s="21">
        <v>0</v>
      </c>
      <c r="Q61" s="21">
        <f t="shared" si="4"/>
        <v>26.64</v>
      </c>
      <c r="R61" s="22">
        <v>60</v>
      </c>
      <c r="S61" s="90">
        <f t="shared" si="5"/>
        <v>15.984000000000002</v>
      </c>
      <c r="U61" s="22" t="s">
        <v>66</v>
      </c>
      <c r="V61" s="22" t="s">
        <v>69</v>
      </c>
    </row>
    <row r="62" spans="1:22" s="24" customFormat="1" ht="33.75" customHeight="1">
      <c r="A62" s="16" t="s">
        <v>31</v>
      </c>
      <c r="B62" s="17">
        <v>9781408840191</v>
      </c>
      <c r="C62" s="17" t="s">
        <v>35</v>
      </c>
      <c r="D62" s="17" t="s">
        <v>94</v>
      </c>
      <c r="E62" s="17" t="s">
        <v>95</v>
      </c>
      <c r="F62" s="18">
        <v>9</v>
      </c>
      <c r="G62" s="18">
        <v>0</v>
      </c>
      <c r="H62" s="19">
        <f t="shared" si="0"/>
        <v>9</v>
      </c>
      <c r="I62" s="20" t="s">
        <v>32</v>
      </c>
      <c r="J62" s="21">
        <v>2.4900000000000002</v>
      </c>
      <c r="K62" s="20" t="s">
        <v>33</v>
      </c>
      <c r="L62" s="20" t="s">
        <v>8</v>
      </c>
      <c r="M62" s="21">
        <f t="shared" si="1"/>
        <v>22.410000000000004</v>
      </c>
      <c r="N62" s="21">
        <f t="shared" si="2"/>
        <v>0</v>
      </c>
      <c r="O62" s="21">
        <f t="shared" si="3"/>
        <v>22.410000000000004</v>
      </c>
      <c r="P62" s="21">
        <v>0</v>
      </c>
      <c r="Q62" s="21">
        <f t="shared" si="4"/>
        <v>22.410000000000004</v>
      </c>
      <c r="R62" s="22">
        <v>60</v>
      </c>
      <c r="S62" s="90">
        <f t="shared" si="5"/>
        <v>13.446000000000002</v>
      </c>
      <c r="U62" s="22" t="s">
        <v>66</v>
      </c>
      <c r="V62" s="22" t="s">
        <v>69</v>
      </c>
    </row>
    <row r="63" spans="1:22" s="24" customFormat="1" ht="33.75" customHeight="1">
      <c r="A63" s="16" t="s">
        <v>31</v>
      </c>
      <c r="B63" s="17">
        <v>9781408838082</v>
      </c>
      <c r="C63" s="17" t="s">
        <v>35</v>
      </c>
      <c r="D63" s="17" t="s">
        <v>164</v>
      </c>
      <c r="E63" s="17" t="s">
        <v>165</v>
      </c>
      <c r="F63" s="18">
        <v>2</v>
      </c>
      <c r="G63" s="18">
        <v>0</v>
      </c>
      <c r="H63" s="19">
        <f t="shared" si="0"/>
        <v>2</v>
      </c>
      <c r="I63" s="20" t="s">
        <v>32</v>
      </c>
      <c r="J63" s="21">
        <v>10.82</v>
      </c>
      <c r="K63" s="20" t="s">
        <v>33</v>
      </c>
      <c r="L63" s="20" t="s">
        <v>8</v>
      </c>
      <c r="M63" s="21">
        <f t="shared" si="1"/>
        <v>21.64</v>
      </c>
      <c r="N63" s="21">
        <f t="shared" si="2"/>
        <v>0</v>
      </c>
      <c r="O63" s="21">
        <f t="shared" si="3"/>
        <v>21.64</v>
      </c>
      <c r="P63" s="21">
        <v>0</v>
      </c>
      <c r="Q63" s="21">
        <f t="shared" si="4"/>
        <v>21.64</v>
      </c>
      <c r="R63" s="22">
        <v>60</v>
      </c>
      <c r="S63" s="90">
        <f t="shared" si="5"/>
        <v>12.984000000000002</v>
      </c>
      <c r="U63" s="22" t="s">
        <v>66</v>
      </c>
      <c r="V63" s="22" t="s">
        <v>69</v>
      </c>
    </row>
    <row r="64" spans="1:22" s="24" customFormat="1" ht="33.75" customHeight="1">
      <c r="A64" s="16" t="s">
        <v>31</v>
      </c>
      <c r="B64" s="17">
        <v>9781408829813</v>
      </c>
      <c r="C64" s="17" t="s">
        <v>35</v>
      </c>
      <c r="D64" s="17" t="s">
        <v>133</v>
      </c>
      <c r="E64" s="17" t="s">
        <v>134</v>
      </c>
      <c r="F64" s="18">
        <v>3</v>
      </c>
      <c r="G64" s="18">
        <v>0</v>
      </c>
      <c r="H64" s="19">
        <f t="shared" si="0"/>
        <v>3</v>
      </c>
      <c r="I64" s="20" t="s">
        <v>32</v>
      </c>
      <c r="J64" s="21">
        <v>5.83</v>
      </c>
      <c r="K64" s="20" t="s">
        <v>33</v>
      </c>
      <c r="L64" s="20" t="s">
        <v>8</v>
      </c>
      <c r="M64" s="21">
        <f t="shared" si="1"/>
        <v>17.490000000000002</v>
      </c>
      <c r="N64" s="21">
        <f t="shared" si="2"/>
        <v>0</v>
      </c>
      <c r="O64" s="21">
        <f t="shared" si="3"/>
        <v>17.490000000000002</v>
      </c>
      <c r="P64" s="21">
        <v>0</v>
      </c>
      <c r="Q64" s="21">
        <f t="shared" si="4"/>
        <v>17.490000000000002</v>
      </c>
      <c r="R64" s="22">
        <v>60</v>
      </c>
      <c r="S64" s="90">
        <f t="shared" si="5"/>
        <v>10.494000000000002</v>
      </c>
      <c r="U64" s="22" t="s">
        <v>66</v>
      </c>
      <c r="V64" s="22" t="s">
        <v>69</v>
      </c>
    </row>
    <row r="65" spans="1:22" s="24" customFormat="1" ht="33.75" customHeight="1">
      <c r="A65" s="16" t="s">
        <v>31</v>
      </c>
      <c r="B65" s="17">
        <v>9781408837429</v>
      </c>
      <c r="C65" s="17" t="s">
        <v>35</v>
      </c>
      <c r="D65" s="17" t="s">
        <v>120</v>
      </c>
      <c r="E65" s="17" t="s">
        <v>81</v>
      </c>
      <c r="F65" s="18">
        <v>1</v>
      </c>
      <c r="G65" s="18">
        <v>0</v>
      </c>
      <c r="H65" s="19">
        <f t="shared" si="0"/>
        <v>1</v>
      </c>
      <c r="I65" s="20" t="s">
        <v>32</v>
      </c>
      <c r="J65" s="21">
        <v>14.16</v>
      </c>
      <c r="K65" s="20" t="s">
        <v>33</v>
      </c>
      <c r="L65" s="20" t="s">
        <v>8</v>
      </c>
      <c r="M65" s="21">
        <f t="shared" si="1"/>
        <v>14.16</v>
      </c>
      <c r="N65" s="21">
        <f t="shared" si="2"/>
        <v>0</v>
      </c>
      <c r="O65" s="21">
        <f t="shared" si="3"/>
        <v>14.16</v>
      </c>
      <c r="P65" s="21">
        <v>0</v>
      </c>
      <c r="Q65" s="21">
        <f t="shared" si="4"/>
        <v>14.16</v>
      </c>
      <c r="R65" s="22">
        <v>60</v>
      </c>
      <c r="S65" s="90">
        <f t="shared" si="5"/>
        <v>8.4960000000000004</v>
      </c>
      <c r="U65" s="22" t="s">
        <v>66</v>
      </c>
      <c r="V65" s="22" t="s">
        <v>69</v>
      </c>
    </row>
    <row r="66" spans="1:22" s="24" customFormat="1" ht="33.75" customHeight="1">
      <c r="A66" s="16" t="s">
        <v>31</v>
      </c>
      <c r="B66" s="17">
        <v>9781408818770</v>
      </c>
      <c r="C66" s="17" t="s">
        <v>35</v>
      </c>
      <c r="D66" s="17" t="s">
        <v>166</v>
      </c>
      <c r="E66" s="17" t="s">
        <v>167</v>
      </c>
      <c r="F66" s="18">
        <v>1</v>
      </c>
      <c r="G66" s="18">
        <v>0</v>
      </c>
      <c r="H66" s="19">
        <f t="shared" si="0"/>
        <v>1</v>
      </c>
      <c r="I66" s="20" t="s">
        <v>32</v>
      </c>
      <c r="J66" s="21">
        <v>14.16</v>
      </c>
      <c r="K66" s="20" t="s">
        <v>33</v>
      </c>
      <c r="L66" s="20" t="s">
        <v>8</v>
      </c>
      <c r="M66" s="21">
        <f t="shared" si="1"/>
        <v>14.16</v>
      </c>
      <c r="N66" s="21">
        <f t="shared" si="2"/>
        <v>0</v>
      </c>
      <c r="O66" s="21">
        <f t="shared" si="3"/>
        <v>14.16</v>
      </c>
      <c r="P66" s="21">
        <v>0</v>
      </c>
      <c r="Q66" s="21">
        <f t="shared" si="4"/>
        <v>14.16</v>
      </c>
      <c r="R66" s="22">
        <v>60</v>
      </c>
      <c r="S66" s="90">
        <f t="shared" si="5"/>
        <v>8.4960000000000004</v>
      </c>
      <c r="U66" s="22" t="s">
        <v>66</v>
      </c>
      <c r="V66" s="22" t="s">
        <v>69</v>
      </c>
    </row>
    <row r="67" spans="1:22" s="24" customFormat="1" ht="33.75" customHeight="1">
      <c r="A67" s="16" t="s">
        <v>31</v>
      </c>
      <c r="B67" s="17">
        <v>9781408808665</v>
      </c>
      <c r="C67" s="17" t="s">
        <v>35</v>
      </c>
      <c r="D67" s="17" t="s">
        <v>53</v>
      </c>
      <c r="E67" s="17" t="s">
        <v>54</v>
      </c>
      <c r="F67" s="18">
        <v>2</v>
      </c>
      <c r="G67" s="18">
        <v>0</v>
      </c>
      <c r="H67" s="19">
        <f t="shared" si="0"/>
        <v>2</v>
      </c>
      <c r="I67" s="20" t="s">
        <v>32</v>
      </c>
      <c r="J67" s="21">
        <v>6.66</v>
      </c>
      <c r="K67" s="20" t="s">
        <v>33</v>
      </c>
      <c r="L67" s="20" t="s">
        <v>8</v>
      </c>
      <c r="M67" s="21">
        <f t="shared" si="1"/>
        <v>13.32</v>
      </c>
      <c r="N67" s="21">
        <f t="shared" si="2"/>
        <v>0</v>
      </c>
      <c r="O67" s="21">
        <f t="shared" si="3"/>
        <v>13.32</v>
      </c>
      <c r="P67" s="21">
        <v>0</v>
      </c>
      <c r="Q67" s="21">
        <f t="shared" si="4"/>
        <v>13.32</v>
      </c>
      <c r="R67" s="22">
        <v>60</v>
      </c>
      <c r="S67" s="90">
        <f t="shared" si="5"/>
        <v>7.9920000000000009</v>
      </c>
      <c r="U67" s="22" t="s">
        <v>66</v>
      </c>
      <c r="V67" s="22" t="s">
        <v>69</v>
      </c>
    </row>
    <row r="68" spans="1:22" s="24" customFormat="1" ht="33.75" customHeight="1">
      <c r="A68" s="16" t="s">
        <v>31</v>
      </c>
      <c r="B68" s="17">
        <v>9781408828458</v>
      </c>
      <c r="C68" s="17" t="s">
        <v>35</v>
      </c>
      <c r="D68" s="17" t="s">
        <v>44</v>
      </c>
      <c r="E68" s="17" t="s">
        <v>96</v>
      </c>
      <c r="F68" s="18">
        <v>2</v>
      </c>
      <c r="G68" s="18">
        <v>0</v>
      </c>
      <c r="H68" s="19">
        <f t="shared" si="0"/>
        <v>2</v>
      </c>
      <c r="I68" s="20" t="s">
        <v>32</v>
      </c>
      <c r="J68" s="21">
        <v>6.66</v>
      </c>
      <c r="K68" s="20" t="s">
        <v>33</v>
      </c>
      <c r="L68" s="20" t="s">
        <v>8</v>
      </c>
      <c r="M68" s="21">
        <f t="shared" si="1"/>
        <v>13.32</v>
      </c>
      <c r="N68" s="21">
        <f t="shared" si="2"/>
        <v>0</v>
      </c>
      <c r="O68" s="21">
        <f t="shared" si="3"/>
        <v>13.32</v>
      </c>
      <c r="P68" s="21">
        <v>0</v>
      </c>
      <c r="Q68" s="21">
        <f t="shared" si="4"/>
        <v>13.32</v>
      </c>
      <c r="R68" s="22">
        <v>60</v>
      </c>
      <c r="S68" s="90">
        <f t="shared" si="5"/>
        <v>7.9920000000000009</v>
      </c>
      <c r="U68" s="22" t="s">
        <v>66</v>
      </c>
      <c r="V68" s="22" t="s">
        <v>69</v>
      </c>
    </row>
    <row r="69" spans="1:22" s="24" customFormat="1" ht="33.75" customHeight="1">
      <c r="A69" s="16" t="s">
        <v>31</v>
      </c>
      <c r="B69" s="17">
        <v>9781408159736</v>
      </c>
      <c r="C69" s="17" t="s">
        <v>35</v>
      </c>
      <c r="D69" s="17" t="s">
        <v>168</v>
      </c>
      <c r="E69" s="17" t="s">
        <v>169</v>
      </c>
      <c r="F69" s="18">
        <v>1</v>
      </c>
      <c r="G69" s="18">
        <v>0</v>
      </c>
      <c r="H69" s="19">
        <f t="shared" si="0"/>
        <v>1</v>
      </c>
      <c r="I69" s="20" t="s">
        <v>32</v>
      </c>
      <c r="J69" s="21">
        <v>12.5</v>
      </c>
      <c r="K69" s="20" t="s">
        <v>33</v>
      </c>
      <c r="L69" s="20" t="s">
        <v>8</v>
      </c>
      <c r="M69" s="21">
        <f t="shared" si="1"/>
        <v>12.5</v>
      </c>
      <c r="N69" s="21">
        <f t="shared" si="2"/>
        <v>0</v>
      </c>
      <c r="O69" s="21">
        <f t="shared" si="3"/>
        <v>12.5</v>
      </c>
      <c r="P69" s="21">
        <v>0</v>
      </c>
      <c r="Q69" s="21">
        <f t="shared" si="4"/>
        <v>12.5</v>
      </c>
      <c r="R69" s="22">
        <v>75</v>
      </c>
      <c r="S69" s="90">
        <f t="shared" si="5"/>
        <v>9.375</v>
      </c>
      <c r="U69" s="22" t="s">
        <v>66</v>
      </c>
      <c r="V69" s="22" t="s">
        <v>70</v>
      </c>
    </row>
    <row r="70" spans="1:22" s="24" customFormat="1" ht="33.75" customHeight="1">
      <c r="A70" s="16" t="s">
        <v>31</v>
      </c>
      <c r="B70" s="17">
        <v>9781408130872</v>
      </c>
      <c r="C70" s="17" t="s">
        <v>57</v>
      </c>
      <c r="D70" s="17" t="s">
        <v>170</v>
      </c>
      <c r="E70" s="17" t="s">
        <v>169</v>
      </c>
      <c r="F70" s="18">
        <v>1</v>
      </c>
      <c r="G70" s="18">
        <v>0</v>
      </c>
      <c r="H70" s="19">
        <f t="shared" si="0"/>
        <v>1</v>
      </c>
      <c r="I70" s="20" t="s">
        <v>32</v>
      </c>
      <c r="J70" s="21">
        <v>12.49</v>
      </c>
      <c r="K70" s="20" t="s">
        <v>33</v>
      </c>
      <c r="L70" s="20" t="s">
        <v>8</v>
      </c>
      <c r="M70" s="21">
        <f t="shared" si="1"/>
        <v>12.49</v>
      </c>
      <c r="N70" s="21">
        <f t="shared" si="2"/>
        <v>0</v>
      </c>
      <c r="O70" s="21">
        <f t="shared" si="3"/>
        <v>12.49</v>
      </c>
      <c r="P70" s="21">
        <v>0</v>
      </c>
      <c r="Q70" s="21">
        <f t="shared" si="4"/>
        <v>12.49</v>
      </c>
      <c r="R70" s="22">
        <v>75</v>
      </c>
      <c r="S70" s="90">
        <f t="shared" si="5"/>
        <v>9.3674999999999997</v>
      </c>
      <c r="U70" s="22" t="s">
        <v>66</v>
      </c>
      <c r="V70" s="22" t="s">
        <v>70</v>
      </c>
    </row>
    <row r="71" spans="1:22" s="24" customFormat="1" ht="33.75" customHeight="1">
      <c r="A71" s="16" t="s">
        <v>31</v>
      </c>
      <c r="B71" s="17">
        <v>9781408832721</v>
      </c>
      <c r="C71" s="17" t="s">
        <v>35</v>
      </c>
      <c r="D71" s="17" t="s">
        <v>171</v>
      </c>
      <c r="E71" s="17" t="s">
        <v>172</v>
      </c>
      <c r="F71" s="18">
        <v>1</v>
      </c>
      <c r="G71" s="18">
        <v>0</v>
      </c>
      <c r="H71" s="19">
        <f t="shared" si="0"/>
        <v>1</v>
      </c>
      <c r="I71" s="20" t="s">
        <v>32</v>
      </c>
      <c r="J71" s="21">
        <v>10.82</v>
      </c>
      <c r="K71" s="20" t="s">
        <v>33</v>
      </c>
      <c r="L71" s="20" t="s">
        <v>8</v>
      </c>
      <c r="M71" s="21">
        <f t="shared" si="1"/>
        <v>10.82</v>
      </c>
      <c r="N71" s="21">
        <f t="shared" si="2"/>
        <v>0</v>
      </c>
      <c r="O71" s="21">
        <f t="shared" si="3"/>
        <v>10.82</v>
      </c>
      <c r="P71" s="21">
        <v>0</v>
      </c>
      <c r="Q71" s="21">
        <f t="shared" si="4"/>
        <v>10.82</v>
      </c>
      <c r="R71" s="22">
        <v>60</v>
      </c>
      <c r="S71" s="90">
        <f t="shared" si="5"/>
        <v>6.4920000000000009</v>
      </c>
      <c r="U71" s="22" t="s">
        <v>66</v>
      </c>
      <c r="V71" s="22" t="s">
        <v>69</v>
      </c>
    </row>
    <row r="72" spans="1:22" s="24" customFormat="1" ht="33.75" customHeight="1">
      <c r="A72" s="16" t="s">
        <v>31</v>
      </c>
      <c r="B72" s="17">
        <v>9781408833940</v>
      </c>
      <c r="C72" s="17" t="s">
        <v>35</v>
      </c>
      <c r="D72" s="17" t="s">
        <v>173</v>
      </c>
      <c r="E72" s="17" t="s">
        <v>107</v>
      </c>
      <c r="F72" s="18">
        <v>1</v>
      </c>
      <c r="G72" s="18">
        <v>0</v>
      </c>
      <c r="H72" s="19">
        <f t="shared" si="0"/>
        <v>1</v>
      </c>
      <c r="I72" s="20" t="s">
        <v>32</v>
      </c>
      <c r="J72" s="21">
        <v>10.82</v>
      </c>
      <c r="K72" s="20" t="s">
        <v>33</v>
      </c>
      <c r="L72" s="20" t="s">
        <v>8</v>
      </c>
      <c r="M72" s="21">
        <f t="shared" si="1"/>
        <v>10.82</v>
      </c>
      <c r="N72" s="21">
        <f t="shared" si="2"/>
        <v>0</v>
      </c>
      <c r="O72" s="21">
        <f t="shared" si="3"/>
        <v>10.82</v>
      </c>
      <c r="P72" s="21">
        <v>0</v>
      </c>
      <c r="Q72" s="21">
        <f t="shared" si="4"/>
        <v>10.82</v>
      </c>
      <c r="R72" s="22">
        <v>60</v>
      </c>
      <c r="S72" s="90">
        <f t="shared" si="5"/>
        <v>6.4920000000000009</v>
      </c>
      <c r="U72" s="22" t="s">
        <v>66</v>
      </c>
      <c r="V72" s="22" t="s">
        <v>69</v>
      </c>
    </row>
    <row r="73" spans="1:22" s="24" customFormat="1" ht="33.75" customHeight="1">
      <c r="A73" s="16" t="s">
        <v>31</v>
      </c>
      <c r="B73" s="17">
        <v>9781408819661</v>
      </c>
      <c r="C73" s="17" t="s">
        <v>35</v>
      </c>
      <c r="D73" s="17" t="s">
        <v>42</v>
      </c>
      <c r="E73" s="17" t="s">
        <v>106</v>
      </c>
      <c r="F73" s="18">
        <v>1</v>
      </c>
      <c r="G73" s="18">
        <v>0</v>
      </c>
      <c r="H73" s="19">
        <f t="shared" si="0"/>
        <v>1</v>
      </c>
      <c r="I73" s="20" t="s">
        <v>32</v>
      </c>
      <c r="J73" s="21">
        <v>10</v>
      </c>
      <c r="K73" s="20" t="s">
        <v>33</v>
      </c>
      <c r="L73" s="20" t="s">
        <v>8</v>
      </c>
      <c r="M73" s="21">
        <f t="shared" si="1"/>
        <v>10</v>
      </c>
      <c r="N73" s="21">
        <f t="shared" si="2"/>
        <v>0</v>
      </c>
      <c r="O73" s="21">
        <f t="shared" si="3"/>
        <v>10</v>
      </c>
      <c r="P73" s="21">
        <v>0</v>
      </c>
      <c r="Q73" s="21">
        <f t="shared" si="4"/>
        <v>10</v>
      </c>
      <c r="R73" s="22">
        <v>60</v>
      </c>
      <c r="S73" s="90">
        <f t="shared" si="5"/>
        <v>6</v>
      </c>
      <c r="U73" s="22" t="s">
        <v>66</v>
      </c>
      <c r="V73" s="22" t="s">
        <v>69</v>
      </c>
    </row>
    <row r="74" spans="1:22" s="24" customFormat="1" ht="33.75" customHeight="1">
      <c r="A74" s="16" t="s">
        <v>31</v>
      </c>
      <c r="B74" s="17">
        <v>9781408835173</v>
      </c>
      <c r="C74" s="17" t="s">
        <v>35</v>
      </c>
      <c r="D74" s="17" t="s">
        <v>174</v>
      </c>
      <c r="E74" s="17" t="s">
        <v>175</v>
      </c>
      <c r="F74" s="18">
        <v>1</v>
      </c>
      <c r="G74" s="18">
        <v>0</v>
      </c>
      <c r="H74" s="19">
        <f t="shared" si="0"/>
        <v>1</v>
      </c>
      <c r="I74" s="20" t="s">
        <v>32</v>
      </c>
      <c r="J74" s="21">
        <v>9.99</v>
      </c>
      <c r="K74" s="20" t="s">
        <v>33</v>
      </c>
      <c r="L74" s="20" t="s">
        <v>8</v>
      </c>
      <c r="M74" s="21">
        <f t="shared" si="1"/>
        <v>9.99</v>
      </c>
      <c r="N74" s="21">
        <f t="shared" si="2"/>
        <v>0</v>
      </c>
      <c r="O74" s="21">
        <f t="shared" si="3"/>
        <v>9.99</v>
      </c>
      <c r="P74" s="21">
        <v>0</v>
      </c>
      <c r="Q74" s="21">
        <f t="shared" si="4"/>
        <v>9.99</v>
      </c>
      <c r="R74" s="22">
        <v>60</v>
      </c>
      <c r="S74" s="90">
        <f t="shared" si="5"/>
        <v>5.9939999999999998</v>
      </c>
      <c r="U74" s="22" t="s">
        <v>66</v>
      </c>
      <c r="V74" s="22" t="s">
        <v>69</v>
      </c>
    </row>
    <row r="75" spans="1:22" s="24" customFormat="1" ht="33.75" customHeight="1">
      <c r="A75" s="16" t="s">
        <v>31</v>
      </c>
      <c r="B75" s="17">
        <v>9781408806708</v>
      </c>
      <c r="C75" s="17" t="s">
        <v>35</v>
      </c>
      <c r="D75" s="17" t="s">
        <v>92</v>
      </c>
      <c r="E75" s="17" t="s">
        <v>93</v>
      </c>
      <c r="F75" s="18">
        <v>4</v>
      </c>
      <c r="G75" s="18">
        <v>0</v>
      </c>
      <c r="H75" s="19">
        <f t="shared" si="0"/>
        <v>4</v>
      </c>
      <c r="I75" s="20" t="s">
        <v>32</v>
      </c>
      <c r="J75" s="21">
        <v>2.4900000000000002</v>
      </c>
      <c r="K75" s="20" t="s">
        <v>33</v>
      </c>
      <c r="L75" s="20" t="s">
        <v>8</v>
      </c>
      <c r="M75" s="21">
        <f t="shared" si="1"/>
        <v>9.9600000000000009</v>
      </c>
      <c r="N75" s="21">
        <f t="shared" si="2"/>
        <v>0</v>
      </c>
      <c r="O75" s="21">
        <f t="shared" si="3"/>
        <v>9.9600000000000009</v>
      </c>
      <c r="P75" s="21">
        <v>0</v>
      </c>
      <c r="Q75" s="21">
        <f t="shared" si="4"/>
        <v>9.9600000000000009</v>
      </c>
      <c r="R75" s="22">
        <v>60</v>
      </c>
      <c r="S75" s="90">
        <f t="shared" ref="S75:S123" si="10">R75*Q75/100</f>
        <v>5.976</v>
      </c>
      <c r="U75" s="22" t="s">
        <v>66</v>
      </c>
      <c r="V75" s="22" t="s">
        <v>69</v>
      </c>
    </row>
    <row r="76" spans="1:22" s="24" customFormat="1" ht="33.75" customHeight="1">
      <c r="A76" s="16" t="s">
        <v>31</v>
      </c>
      <c r="B76" s="17">
        <v>9781408173121</v>
      </c>
      <c r="C76" s="17" t="s">
        <v>35</v>
      </c>
      <c r="D76" s="17" t="s">
        <v>176</v>
      </c>
      <c r="E76" s="17" t="s">
        <v>177</v>
      </c>
      <c r="F76" s="18">
        <v>1</v>
      </c>
      <c r="G76" s="18">
        <v>0</v>
      </c>
      <c r="H76" s="19">
        <f t="shared" si="0"/>
        <v>1</v>
      </c>
      <c r="I76" s="20" t="s">
        <v>32</v>
      </c>
      <c r="J76" s="21">
        <v>8.32</v>
      </c>
      <c r="K76" s="20" t="s">
        <v>33</v>
      </c>
      <c r="L76" s="20" t="s">
        <v>8</v>
      </c>
      <c r="M76" s="21">
        <f t="shared" si="1"/>
        <v>8.32</v>
      </c>
      <c r="N76" s="21">
        <f t="shared" si="2"/>
        <v>0</v>
      </c>
      <c r="O76" s="21">
        <f t="shared" si="3"/>
        <v>8.32</v>
      </c>
      <c r="P76" s="21">
        <v>0</v>
      </c>
      <c r="Q76" s="21">
        <f t="shared" si="4"/>
        <v>8.32</v>
      </c>
      <c r="R76" s="22">
        <v>75</v>
      </c>
      <c r="S76" s="90">
        <f t="shared" si="10"/>
        <v>6.24</v>
      </c>
      <c r="U76" s="22" t="s">
        <v>66</v>
      </c>
      <c r="V76" s="22" t="s">
        <v>70</v>
      </c>
    </row>
    <row r="77" spans="1:22" s="24" customFormat="1" ht="33.75" customHeight="1">
      <c r="A77" s="16" t="s">
        <v>31</v>
      </c>
      <c r="B77" s="17">
        <v>9781408840122</v>
      </c>
      <c r="C77" s="17" t="s">
        <v>35</v>
      </c>
      <c r="D77" s="17" t="s">
        <v>178</v>
      </c>
      <c r="E77" s="17" t="s">
        <v>179</v>
      </c>
      <c r="F77" s="18">
        <v>1</v>
      </c>
      <c r="G77" s="18">
        <v>0</v>
      </c>
      <c r="H77" s="19">
        <f t="shared" si="0"/>
        <v>1</v>
      </c>
      <c r="I77" s="20" t="s">
        <v>32</v>
      </c>
      <c r="J77" s="21">
        <v>8.32</v>
      </c>
      <c r="K77" s="20" t="s">
        <v>33</v>
      </c>
      <c r="L77" s="20" t="s">
        <v>8</v>
      </c>
      <c r="M77" s="21">
        <f t="shared" si="1"/>
        <v>8.32</v>
      </c>
      <c r="N77" s="21">
        <f t="shared" si="2"/>
        <v>0</v>
      </c>
      <c r="O77" s="21">
        <f t="shared" si="3"/>
        <v>8.32</v>
      </c>
      <c r="P77" s="21">
        <v>0</v>
      </c>
      <c r="Q77" s="21">
        <f t="shared" si="4"/>
        <v>8.32</v>
      </c>
      <c r="R77" s="22">
        <v>60</v>
      </c>
      <c r="S77" s="90">
        <f t="shared" si="10"/>
        <v>4.9920000000000009</v>
      </c>
      <c r="U77" s="22" t="s">
        <v>66</v>
      </c>
      <c r="V77" s="22" t="s">
        <v>69</v>
      </c>
    </row>
    <row r="78" spans="1:22" s="24" customFormat="1" ht="33.75" customHeight="1">
      <c r="A78" s="16" t="s">
        <v>31</v>
      </c>
      <c r="B78" s="17">
        <v>9781408829141</v>
      </c>
      <c r="C78" s="17" t="s">
        <v>35</v>
      </c>
      <c r="D78" s="17" t="s">
        <v>180</v>
      </c>
      <c r="E78" s="17" t="s">
        <v>104</v>
      </c>
      <c r="F78" s="18">
        <v>1</v>
      </c>
      <c r="G78" s="18">
        <v>0</v>
      </c>
      <c r="H78" s="19">
        <f t="shared" si="0"/>
        <v>1</v>
      </c>
      <c r="I78" s="20" t="s">
        <v>32</v>
      </c>
      <c r="J78" s="21">
        <v>8.32</v>
      </c>
      <c r="K78" s="20" t="s">
        <v>33</v>
      </c>
      <c r="L78" s="20" t="s">
        <v>8</v>
      </c>
      <c r="M78" s="21">
        <f t="shared" si="1"/>
        <v>8.32</v>
      </c>
      <c r="N78" s="21">
        <f t="shared" si="2"/>
        <v>0</v>
      </c>
      <c r="O78" s="21">
        <f t="shared" si="3"/>
        <v>8.32</v>
      </c>
      <c r="P78" s="21">
        <v>0</v>
      </c>
      <c r="Q78" s="21">
        <f t="shared" si="4"/>
        <v>8.32</v>
      </c>
      <c r="R78" s="22">
        <v>60</v>
      </c>
      <c r="S78" s="90">
        <f t="shared" si="10"/>
        <v>4.9920000000000009</v>
      </c>
      <c r="U78" s="22" t="s">
        <v>66</v>
      </c>
      <c r="V78" s="22" t="s">
        <v>69</v>
      </c>
    </row>
    <row r="79" spans="1:22" s="24" customFormat="1" ht="33.75" customHeight="1">
      <c r="A79" s="16" t="s">
        <v>31</v>
      </c>
      <c r="B79" s="17">
        <v>9781408158937</v>
      </c>
      <c r="C79" s="17" t="s">
        <v>35</v>
      </c>
      <c r="D79" s="17" t="s">
        <v>181</v>
      </c>
      <c r="E79" s="17" t="s">
        <v>182</v>
      </c>
      <c r="F79" s="18">
        <v>1</v>
      </c>
      <c r="G79" s="18">
        <v>0</v>
      </c>
      <c r="H79" s="19">
        <f t="shared" si="0"/>
        <v>1</v>
      </c>
      <c r="I79" s="20" t="s">
        <v>32</v>
      </c>
      <c r="J79" s="21">
        <v>7.5</v>
      </c>
      <c r="K79" s="20" t="s">
        <v>33</v>
      </c>
      <c r="L79" s="20" t="s">
        <v>8</v>
      </c>
      <c r="M79" s="21">
        <f t="shared" si="1"/>
        <v>7.5</v>
      </c>
      <c r="N79" s="21">
        <f t="shared" si="2"/>
        <v>0</v>
      </c>
      <c r="O79" s="21">
        <f t="shared" si="3"/>
        <v>7.5</v>
      </c>
      <c r="P79" s="21">
        <v>0</v>
      </c>
      <c r="Q79" s="21">
        <f t="shared" si="4"/>
        <v>7.5</v>
      </c>
      <c r="R79" s="22">
        <v>75</v>
      </c>
      <c r="S79" s="90">
        <f t="shared" si="10"/>
        <v>5.625</v>
      </c>
      <c r="U79" s="22" t="s">
        <v>66</v>
      </c>
      <c r="V79" s="22" t="s">
        <v>70</v>
      </c>
    </row>
    <row r="80" spans="1:22" s="24" customFormat="1" ht="33.75" customHeight="1">
      <c r="A80" s="16" t="s">
        <v>31</v>
      </c>
      <c r="B80" s="17">
        <v>9781408833391</v>
      </c>
      <c r="C80" s="17" t="s">
        <v>35</v>
      </c>
      <c r="D80" s="17" t="s">
        <v>183</v>
      </c>
      <c r="E80" s="17" t="s">
        <v>184</v>
      </c>
      <c r="F80" s="18">
        <v>1</v>
      </c>
      <c r="G80" s="18">
        <v>0</v>
      </c>
      <c r="H80" s="19">
        <f t="shared" si="0"/>
        <v>1</v>
      </c>
      <c r="I80" s="20" t="s">
        <v>32</v>
      </c>
      <c r="J80" s="21">
        <v>7.49</v>
      </c>
      <c r="K80" s="20" t="s">
        <v>33</v>
      </c>
      <c r="L80" s="20" t="s">
        <v>8</v>
      </c>
      <c r="M80" s="21">
        <f t="shared" si="1"/>
        <v>7.49</v>
      </c>
      <c r="N80" s="21">
        <f t="shared" si="2"/>
        <v>0</v>
      </c>
      <c r="O80" s="21">
        <f t="shared" si="3"/>
        <v>7.49</v>
      </c>
      <c r="P80" s="21">
        <v>0</v>
      </c>
      <c r="Q80" s="21">
        <f t="shared" si="4"/>
        <v>7.49</v>
      </c>
      <c r="R80" s="22">
        <v>60</v>
      </c>
      <c r="S80" s="90">
        <f t="shared" si="10"/>
        <v>4.4940000000000007</v>
      </c>
      <c r="U80" s="22" t="s">
        <v>66</v>
      </c>
      <c r="V80" s="22" t="s">
        <v>69</v>
      </c>
    </row>
    <row r="81" spans="1:22" s="24" customFormat="1" ht="33.75" customHeight="1">
      <c r="A81" s="16" t="s">
        <v>31</v>
      </c>
      <c r="B81" s="17">
        <v>9781408837634</v>
      </c>
      <c r="C81" s="17" t="s">
        <v>35</v>
      </c>
      <c r="D81" s="17" t="s">
        <v>43</v>
      </c>
      <c r="E81" s="17" t="s">
        <v>103</v>
      </c>
      <c r="F81" s="18">
        <v>1</v>
      </c>
      <c r="G81" s="18">
        <v>0</v>
      </c>
      <c r="H81" s="19">
        <f t="shared" si="0"/>
        <v>1</v>
      </c>
      <c r="I81" s="20" t="s">
        <v>32</v>
      </c>
      <c r="J81" s="21">
        <v>7.49</v>
      </c>
      <c r="K81" s="20" t="s">
        <v>33</v>
      </c>
      <c r="L81" s="20" t="s">
        <v>8</v>
      </c>
      <c r="M81" s="21">
        <f t="shared" si="1"/>
        <v>7.49</v>
      </c>
      <c r="N81" s="21">
        <f t="shared" si="2"/>
        <v>0</v>
      </c>
      <c r="O81" s="21">
        <f t="shared" si="3"/>
        <v>7.49</v>
      </c>
      <c r="P81" s="21">
        <v>0</v>
      </c>
      <c r="Q81" s="21">
        <f t="shared" si="4"/>
        <v>7.49</v>
      </c>
      <c r="R81" s="22">
        <v>60</v>
      </c>
      <c r="S81" s="90">
        <f t="shared" si="10"/>
        <v>4.4940000000000007</v>
      </c>
      <c r="U81" s="22" t="s">
        <v>66</v>
      </c>
      <c r="V81" s="22" t="s">
        <v>69</v>
      </c>
    </row>
    <row r="82" spans="1:22" s="24" customFormat="1" ht="33.75" customHeight="1">
      <c r="A82" s="16" t="s">
        <v>31</v>
      </c>
      <c r="B82" s="17">
        <v>9781408828410</v>
      </c>
      <c r="C82" s="17" t="s">
        <v>35</v>
      </c>
      <c r="D82" s="17" t="s">
        <v>79</v>
      </c>
      <c r="E82" s="17" t="s">
        <v>80</v>
      </c>
      <c r="F82" s="18">
        <v>1</v>
      </c>
      <c r="G82" s="18">
        <v>0</v>
      </c>
      <c r="H82" s="19">
        <f t="shared" si="0"/>
        <v>1</v>
      </c>
      <c r="I82" s="20" t="s">
        <v>32</v>
      </c>
      <c r="J82" s="21">
        <v>7.49</v>
      </c>
      <c r="K82" s="20" t="s">
        <v>33</v>
      </c>
      <c r="L82" s="20" t="s">
        <v>8</v>
      </c>
      <c r="M82" s="21">
        <f t="shared" si="1"/>
        <v>7.49</v>
      </c>
      <c r="N82" s="21">
        <f t="shared" si="2"/>
        <v>0</v>
      </c>
      <c r="O82" s="21">
        <f t="shared" si="3"/>
        <v>7.49</v>
      </c>
      <c r="P82" s="21">
        <v>0</v>
      </c>
      <c r="Q82" s="21">
        <f t="shared" si="4"/>
        <v>7.49</v>
      </c>
      <c r="R82" s="22">
        <v>60</v>
      </c>
      <c r="S82" s="90">
        <f t="shared" si="10"/>
        <v>4.4940000000000007</v>
      </c>
      <c r="U82" s="22" t="s">
        <v>66</v>
      </c>
      <c r="V82" s="22" t="s">
        <v>69</v>
      </c>
    </row>
    <row r="83" spans="1:22" s="24" customFormat="1" ht="33.75" customHeight="1">
      <c r="A83" s="16" t="s">
        <v>31</v>
      </c>
      <c r="B83" s="17">
        <v>9781408822562</v>
      </c>
      <c r="C83" s="17" t="s">
        <v>35</v>
      </c>
      <c r="D83" s="17" t="s">
        <v>149</v>
      </c>
      <c r="E83" s="17" t="s">
        <v>96</v>
      </c>
      <c r="F83" s="18">
        <v>1</v>
      </c>
      <c r="G83" s="18">
        <v>0</v>
      </c>
      <c r="H83" s="19">
        <f t="shared" si="0"/>
        <v>1</v>
      </c>
      <c r="I83" s="20" t="s">
        <v>32</v>
      </c>
      <c r="J83" s="21">
        <v>7.49</v>
      </c>
      <c r="K83" s="20" t="s">
        <v>33</v>
      </c>
      <c r="L83" s="20" t="s">
        <v>8</v>
      </c>
      <c r="M83" s="21">
        <f t="shared" si="1"/>
        <v>7.49</v>
      </c>
      <c r="N83" s="21">
        <f t="shared" si="2"/>
        <v>0</v>
      </c>
      <c r="O83" s="21">
        <f t="shared" si="3"/>
        <v>7.49</v>
      </c>
      <c r="P83" s="21">
        <v>0</v>
      </c>
      <c r="Q83" s="21">
        <f t="shared" si="4"/>
        <v>7.49</v>
      </c>
      <c r="R83" s="22">
        <v>60</v>
      </c>
      <c r="S83" s="90">
        <f t="shared" si="10"/>
        <v>4.4940000000000007</v>
      </c>
      <c r="U83" s="22" t="s">
        <v>66</v>
      </c>
      <c r="V83" s="22" t="s">
        <v>69</v>
      </c>
    </row>
    <row r="84" spans="1:22" s="24" customFormat="1" ht="33.75" customHeight="1">
      <c r="A84" s="16" t="s">
        <v>31</v>
      </c>
      <c r="B84" s="17">
        <v>9781408803202</v>
      </c>
      <c r="C84" s="17" t="s">
        <v>35</v>
      </c>
      <c r="D84" s="17" t="s">
        <v>185</v>
      </c>
      <c r="E84" s="17" t="s">
        <v>186</v>
      </c>
      <c r="F84" s="18">
        <v>1</v>
      </c>
      <c r="G84" s="18">
        <v>0</v>
      </c>
      <c r="H84" s="19">
        <f t="shared" si="0"/>
        <v>1</v>
      </c>
      <c r="I84" s="20" t="s">
        <v>32</v>
      </c>
      <c r="J84" s="21">
        <v>6.66</v>
      </c>
      <c r="K84" s="20" t="s">
        <v>33</v>
      </c>
      <c r="L84" s="20" t="s">
        <v>8</v>
      </c>
      <c r="M84" s="21">
        <f t="shared" si="1"/>
        <v>6.66</v>
      </c>
      <c r="N84" s="21">
        <f t="shared" si="2"/>
        <v>0</v>
      </c>
      <c r="O84" s="21">
        <f t="shared" si="3"/>
        <v>6.66</v>
      </c>
      <c r="P84" s="21">
        <v>0</v>
      </c>
      <c r="Q84" s="21">
        <f t="shared" si="4"/>
        <v>6.66</v>
      </c>
      <c r="R84" s="22">
        <v>60</v>
      </c>
      <c r="S84" s="90">
        <f t="shared" si="10"/>
        <v>3.9960000000000004</v>
      </c>
      <c r="U84" s="22" t="s">
        <v>66</v>
      </c>
      <c r="V84" s="22" t="s">
        <v>69</v>
      </c>
    </row>
    <row r="85" spans="1:22" s="24" customFormat="1" ht="33.75" customHeight="1">
      <c r="A85" s="16" t="s">
        <v>31</v>
      </c>
      <c r="B85" s="17">
        <v>9781408841495</v>
      </c>
      <c r="C85" s="17" t="s">
        <v>35</v>
      </c>
      <c r="D85" s="17" t="s">
        <v>187</v>
      </c>
      <c r="E85" s="17" t="s">
        <v>97</v>
      </c>
      <c r="F85" s="18">
        <v>1</v>
      </c>
      <c r="G85" s="18">
        <v>0</v>
      </c>
      <c r="H85" s="19">
        <f t="shared" ref="H85:H123" si="11">F85-G85</f>
        <v>1</v>
      </c>
      <c r="I85" s="20" t="s">
        <v>32</v>
      </c>
      <c r="J85" s="21">
        <v>6.66</v>
      </c>
      <c r="K85" s="20" t="s">
        <v>33</v>
      </c>
      <c r="L85" s="20" t="s">
        <v>8</v>
      </c>
      <c r="M85" s="21">
        <f t="shared" ref="M85:M123" si="12">J85*F85</f>
        <v>6.66</v>
      </c>
      <c r="N85" s="21">
        <f t="shared" si="2"/>
        <v>0</v>
      </c>
      <c r="O85" s="21">
        <f t="shared" si="3"/>
        <v>6.66</v>
      </c>
      <c r="P85" s="21">
        <v>0</v>
      </c>
      <c r="Q85" s="21">
        <f t="shared" si="4"/>
        <v>6.66</v>
      </c>
      <c r="R85" s="22">
        <v>60</v>
      </c>
      <c r="S85" s="90">
        <f t="shared" si="10"/>
        <v>3.9960000000000004</v>
      </c>
      <c r="U85" s="22" t="s">
        <v>66</v>
      </c>
      <c r="V85" s="22" t="s">
        <v>69</v>
      </c>
    </row>
    <row r="86" spans="1:22" s="24" customFormat="1" ht="33.75" customHeight="1">
      <c r="A86" s="16" t="s">
        <v>31</v>
      </c>
      <c r="B86" s="17">
        <v>9781408817643</v>
      </c>
      <c r="C86" s="17" t="s">
        <v>35</v>
      </c>
      <c r="D86" s="17" t="s">
        <v>188</v>
      </c>
      <c r="E86" s="17" t="s">
        <v>114</v>
      </c>
      <c r="F86" s="18">
        <v>1</v>
      </c>
      <c r="G86" s="18">
        <v>0</v>
      </c>
      <c r="H86" s="19">
        <f t="shared" si="11"/>
        <v>1</v>
      </c>
      <c r="I86" s="20" t="s">
        <v>32</v>
      </c>
      <c r="J86" s="21">
        <v>6.66</v>
      </c>
      <c r="K86" s="20" t="s">
        <v>33</v>
      </c>
      <c r="L86" s="20" t="s">
        <v>8</v>
      </c>
      <c r="M86" s="21">
        <f t="shared" si="12"/>
        <v>6.66</v>
      </c>
      <c r="N86" s="21">
        <f t="shared" si="2"/>
        <v>0</v>
      </c>
      <c r="O86" s="21">
        <f t="shared" si="3"/>
        <v>6.66</v>
      </c>
      <c r="P86" s="21">
        <v>0</v>
      </c>
      <c r="Q86" s="21">
        <f t="shared" si="4"/>
        <v>6.66</v>
      </c>
      <c r="R86" s="22">
        <v>60</v>
      </c>
      <c r="S86" s="90">
        <f t="shared" si="10"/>
        <v>3.9960000000000004</v>
      </c>
      <c r="U86" s="22" t="s">
        <v>66</v>
      </c>
      <c r="V86" s="22" t="s">
        <v>69</v>
      </c>
    </row>
    <row r="87" spans="1:22" s="24" customFormat="1" ht="33.75" customHeight="1">
      <c r="A87" s="16" t="s">
        <v>31</v>
      </c>
      <c r="B87" s="17">
        <v>9781408822838</v>
      </c>
      <c r="C87" s="17" t="s">
        <v>35</v>
      </c>
      <c r="D87" s="17" t="s">
        <v>50</v>
      </c>
      <c r="E87" s="17" t="s">
        <v>84</v>
      </c>
      <c r="F87" s="18">
        <v>1</v>
      </c>
      <c r="G87" s="18">
        <v>0</v>
      </c>
      <c r="H87" s="19">
        <f t="shared" si="11"/>
        <v>1</v>
      </c>
      <c r="I87" s="20" t="s">
        <v>32</v>
      </c>
      <c r="J87" s="21">
        <v>6.66</v>
      </c>
      <c r="K87" s="20" t="s">
        <v>33</v>
      </c>
      <c r="L87" s="20" t="s">
        <v>8</v>
      </c>
      <c r="M87" s="21">
        <f t="shared" si="12"/>
        <v>6.66</v>
      </c>
      <c r="N87" s="21">
        <f t="shared" si="2"/>
        <v>0</v>
      </c>
      <c r="O87" s="21">
        <f t="shared" si="3"/>
        <v>6.66</v>
      </c>
      <c r="P87" s="21">
        <v>0</v>
      </c>
      <c r="Q87" s="21">
        <f t="shared" si="4"/>
        <v>6.66</v>
      </c>
      <c r="R87" s="22">
        <v>60</v>
      </c>
      <c r="S87" s="90">
        <f t="shared" si="10"/>
        <v>3.9960000000000004</v>
      </c>
      <c r="U87" s="22" t="s">
        <v>66</v>
      </c>
      <c r="V87" s="22" t="s">
        <v>69</v>
      </c>
    </row>
    <row r="88" spans="1:22" s="24" customFormat="1" ht="33.75" customHeight="1">
      <c r="A88" s="16" t="s">
        <v>31</v>
      </c>
      <c r="B88" s="17">
        <v>9781408803424</v>
      </c>
      <c r="C88" s="17" t="s">
        <v>35</v>
      </c>
      <c r="D88" s="17" t="s">
        <v>46</v>
      </c>
      <c r="E88" s="17" t="s">
        <v>96</v>
      </c>
      <c r="F88" s="18">
        <v>1</v>
      </c>
      <c r="G88" s="18">
        <v>0</v>
      </c>
      <c r="H88" s="19">
        <f t="shared" si="11"/>
        <v>1</v>
      </c>
      <c r="I88" s="20" t="s">
        <v>32</v>
      </c>
      <c r="J88" s="21">
        <v>6.66</v>
      </c>
      <c r="K88" s="20" t="s">
        <v>33</v>
      </c>
      <c r="L88" s="20" t="s">
        <v>8</v>
      </c>
      <c r="M88" s="21">
        <f t="shared" si="12"/>
        <v>6.66</v>
      </c>
      <c r="N88" s="21">
        <f t="shared" si="2"/>
        <v>0</v>
      </c>
      <c r="O88" s="21">
        <f t="shared" si="3"/>
        <v>6.66</v>
      </c>
      <c r="P88" s="21">
        <v>0</v>
      </c>
      <c r="Q88" s="21">
        <f t="shared" si="4"/>
        <v>6.66</v>
      </c>
      <c r="R88" s="22">
        <v>60</v>
      </c>
      <c r="S88" s="90">
        <f t="shared" si="10"/>
        <v>3.9960000000000004</v>
      </c>
      <c r="U88" s="22" t="s">
        <v>66</v>
      </c>
      <c r="V88" s="22" t="s">
        <v>69</v>
      </c>
    </row>
    <row r="89" spans="1:22" s="24" customFormat="1" ht="33.75" customHeight="1">
      <c r="A89" s="16" t="s">
        <v>31</v>
      </c>
      <c r="B89" s="17">
        <v>9781408810644</v>
      </c>
      <c r="C89" s="17" t="s">
        <v>35</v>
      </c>
      <c r="D89" s="17" t="s">
        <v>142</v>
      </c>
      <c r="E89" s="17" t="s">
        <v>143</v>
      </c>
      <c r="F89" s="18">
        <v>1</v>
      </c>
      <c r="G89" s="18">
        <v>0</v>
      </c>
      <c r="H89" s="19">
        <f t="shared" si="11"/>
        <v>1</v>
      </c>
      <c r="I89" s="20" t="s">
        <v>32</v>
      </c>
      <c r="J89" s="21">
        <v>6.66</v>
      </c>
      <c r="K89" s="20" t="s">
        <v>33</v>
      </c>
      <c r="L89" s="20" t="s">
        <v>8</v>
      </c>
      <c r="M89" s="21">
        <f t="shared" si="12"/>
        <v>6.66</v>
      </c>
      <c r="N89" s="21">
        <f t="shared" si="2"/>
        <v>0</v>
      </c>
      <c r="O89" s="21">
        <f t="shared" si="3"/>
        <v>6.66</v>
      </c>
      <c r="P89" s="21">
        <v>0</v>
      </c>
      <c r="Q89" s="21">
        <f t="shared" si="4"/>
        <v>6.66</v>
      </c>
      <c r="R89" s="22">
        <v>60</v>
      </c>
      <c r="S89" s="90">
        <f t="shared" si="10"/>
        <v>3.9960000000000004</v>
      </c>
      <c r="U89" s="22" t="s">
        <v>66</v>
      </c>
      <c r="V89" s="22" t="s">
        <v>69</v>
      </c>
    </row>
    <row r="90" spans="1:22" s="24" customFormat="1" ht="33.75" customHeight="1">
      <c r="A90" s="16" t="s">
        <v>31</v>
      </c>
      <c r="B90" s="17">
        <v>9781408807590</v>
      </c>
      <c r="C90" s="17" t="s">
        <v>35</v>
      </c>
      <c r="D90" s="17" t="s">
        <v>56</v>
      </c>
      <c r="E90" s="17" t="s">
        <v>54</v>
      </c>
      <c r="F90" s="18">
        <v>1</v>
      </c>
      <c r="G90" s="18">
        <v>0</v>
      </c>
      <c r="H90" s="19">
        <f t="shared" si="11"/>
        <v>1</v>
      </c>
      <c r="I90" s="20" t="s">
        <v>32</v>
      </c>
      <c r="J90" s="21">
        <v>6.66</v>
      </c>
      <c r="K90" s="20" t="s">
        <v>33</v>
      </c>
      <c r="L90" s="20" t="s">
        <v>8</v>
      </c>
      <c r="M90" s="21">
        <f t="shared" si="12"/>
        <v>6.66</v>
      </c>
      <c r="N90" s="21">
        <f t="shared" si="2"/>
        <v>0</v>
      </c>
      <c r="O90" s="21">
        <f t="shared" si="3"/>
        <v>6.66</v>
      </c>
      <c r="P90" s="21">
        <v>0</v>
      </c>
      <c r="Q90" s="21">
        <f t="shared" si="4"/>
        <v>6.66</v>
      </c>
      <c r="R90" s="22">
        <v>60</v>
      </c>
      <c r="S90" s="90">
        <f t="shared" si="10"/>
        <v>3.9960000000000004</v>
      </c>
      <c r="U90" s="22" t="s">
        <v>66</v>
      </c>
      <c r="V90" s="22" t="s">
        <v>69</v>
      </c>
    </row>
    <row r="91" spans="1:22" s="24" customFormat="1" ht="33.75" customHeight="1">
      <c r="A91" s="16" t="s">
        <v>31</v>
      </c>
      <c r="B91" s="17">
        <v>9781408833698</v>
      </c>
      <c r="C91" s="17" t="s">
        <v>35</v>
      </c>
      <c r="D91" s="17" t="s">
        <v>189</v>
      </c>
      <c r="E91" s="17" t="s">
        <v>190</v>
      </c>
      <c r="F91" s="18">
        <v>1</v>
      </c>
      <c r="G91" s="18">
        <v>0</v>
      </c>
      <c r="H91" s="19">
        <f t="shared" si="11"/>
        <v>1</v>
      </c>
      <c r="I91" s="20" t="s">
        <v>32</v>
      </c>
      <c r="J91" s="21">
        <v>6.66</v>
      </c>
      <c r="K91" s="20" t="s">
        <v>33</v>
      </c>
      <c r="L91" s="20" t="s">
        <v>8</v>
      </c>
      <c r="M91" s="21">
        <f t="shared" si="12"/>
        <v>6.66</v>
      </c>
      <c r="N91" s="21">
        <f t="shared" si="2"/>
        <v>0</v>
      </c>
      <c r="O91" s="21">
        <f t="shared" si="3"/>
        <v>6.66</v>
      </c>
      <c r="P91" s="21">
        <v>0</v>
      </c>
      <c r="Q91" s="21">
        <f t="shared" si="4"/>
        <v>6.66</v>
      </c>
      <c r="R91" s="22">
        <v>60</v>
      </c>
      <c r="S91" s="90">
        <f t="shared" si="10"/>
        <v>3.9960000000000004</v>
      </c>
      <c r="U91" s="22" t="s">
        <v>66</v>
      </c>
      <c r="V91" s="22" t="s">
        <v>69</v>
      </c>
    </row>
    <row r="92" spans="1:22" s="24" customFormat="1" ht="33.75" customHeight="1">
      <c r="A92" s="16" t="s">
        <v>31</v>
      </c>
      <c r="B92" s="17">
        <v>9781408813874</v>
      </c>
      <c r="C92" s="17" t="s">
        <v>35</v>
      </c>
      <c r="D92" s="17" t="s">
        <v>191</v>
      </c>
      <c r="E92" s="17" t="s">
        <v>192</v>
      </c>
      <c r="F92" s="18">
        <v>1</v>
      </c>
      <c r="G92" s="18">
        <v>0</v>
      </c>
      <c r="H92" s="19">
        <f t="shared" si="11"/>
        <v>1</v>
      </c>
      <c r="I92" s="20" t="s">
        <v>32</v>
      </c>
      <c r="J92" s="21">
        <v>6.66</v>
      </c>
      <c r="K92" s="20" t="s">
        <v>33</v>
      </c>
      <c r="L92" s="20" t="s">
        <v>8</v>
      </c>
      <c r="M92" s="21">
        <f t="shared" si="12"/>
        <v>6.66</v>
      </c>
      <c r="N92" s="21">
        <f t="shared" si="2"/>
        <v>0</v>
      </c>
      <c r="O92" s="21">
        <f t="shared" si="3"/>
        <v>6.66</v>
      </c>
      <c r="P92" s="21">
        <v>0</v>
      </c>
      <c r="Q92" s="21">
        <f t="shared" si="4"/>
        <v>6.66</v>
      </c>
      <c r="R92" s="22">
        <v>60</v>
      </c>
      <c r="S92" s="90">
        <f t="shared" si="10"/>
        <v>3.9960000000000004</v>
      </c>
      <c r="U92" s="22" t="s">
        <v>66</v>
      </c>
      <c r="V92" s="22" t="s">
        <v>69</v>
      </c>
    </row>
    <row r="93" spans="1:22" s="24" customFormat="1" ht="33.75" customHeight="1">
      <c r="A93" s="16" t="s">
        <v>31</v>
      </c>
      <c r="B93" s="17">
        <v>9781408810521</v>
      </c>
      <c r="C93" s="17" t="s">
        <v>35</v>
      </c>
      <c r="D93" s="17" t="s">
        <v>193</v>
      </c>
      <c r="E93" s="17" t="s">
        <v>194</v>
      </c>
      <c r="F93" s="18">
        <v>1</v>
      </c>
      <c r="G93" s="18">
        <v>0</v>
      </c>
      <c r="H93" s="19">
        <f t="shared" si="11"/>
        <v>1</v>
      </c>
      <c r="I93" s="20" t="s">
        <v>32</v>
      </c>
      <c r="J93" s="21">
        <v>6.66</v>
      </c>
      <c r="K93" s="20" t="s">
        <v>33</v>
      </c>
      <c r="L93" s="20" t="s">
        <v>8</v>
      </c>
      <c r="M93" s="21">
        <f t="shared" si="12"/>
        <v>6.66</v>
      </c>
      <c r="N93" s="21">
        <f t="shared" ref="N93:N123" si="13">G93*J93</f>
        <v>0</v>
      </c>
      <c r="O93" s="21">
        <f t="shared" ref="O93:O123" si="14">M93-N93</f>
        <v>6.66</v>
      </c>
      <c r="P93" s="21">
        <v>0</v>
      </c>
      <c r="Q93" s="21">
        <f t="shared" ref="Q93:Q123" si="15">O93-P93</f>
        <v>6.66</v>
      </c>
      <c r="R93" s="22">
        <v>60</v>
      </c>
      <c r="S93" s="90">
        <f t="shared" si="10"/>
        <v>3.9960000000000004</v>
      </c>
      <c r="U93" s="22" t="s">
        <v>66</v>
      </c>
      <c r="V93" s="22" t="s">
        <v>69</v>
      </c>
    </row>
    <row r="94" spans="1:22" s="24" customFormat="1" ht="33.75" customHeight="1">
      <c r="A94" s="16" t="s">
        <v>31</v>
      </c>
      <c r="B94" s="17">
        <v>9781408812044</v>
      </c>
      <c r="C94" s="17" t="s">
        <v>35</v>
      </c>
      <c r="D94" s="17" t="s">
        <v>195</v>
      </c>
      <c r="E94" s="17" t="s">
        <v>104</v>
      </c>
      <c r="F94" s="18">
        <v>1</v>
      </c>
      <c r="G94" s="18">
        <v>0</v>
      </c>
      <c r="H94" s="19">
        <f t="shared" si="11"/>
        <v>1</v>
      </c>
      <c r="I94" s="20" t="s">
        <v>32</v>
      </c>
      <c r="J94" s="21">
        <v>6.66</v>
      </c>
      <c r="K94" s="20" t="s">
        <v>33</v>
      </c>
      <c r="L94" s="20" t="s">
        <v>8</v>
      </c>
      <c r="M94" s="21">
        <f t="shared" si="12"/>
        <v>6.66</v>
      </c>
      <c r="N94" s="21">
        <f t="shared" si="13"/>
        <v>0</v>
      </c>
      <c r="O94" s="21">
        <f t="shared" si="14"/>
        <v>6.66</v>
      </c>
      <c r="P94" s="21">
        <v>0</v>
      </c>
      <c r="Q94" s="21">
        <f t="shared" si="15"/>
        <v>6.66</v>
      </c>
      <c r="R94" s="22">
        <v>60</v>
      </c>
      <c r="S94" s="90">
        <f t="shared" si="10"/>
        <v>3.9960000000000004</v>
      </c>
      <c r="U94" s="22" t="s">
        <v>66</v>
      </c>
      <c r="V94" s="22" t="s">
        <v>69</v>
      </c>
    </row>
    <row r="95" spans="1:22" s="24" customFormat="1" ht="33.75" customHeight="1">
      <c r="A95" s="16" t="s">
        <v>31</v>
      </c>
      <c r="B95" s="17">
        <v>9781408841815</v>
      </c>
      <c r="C95" s="17" t="s">
        <v>35</v>
      </c>
      <c r="D95" s="17" t="s">
        <v>196</v>
      </c>
      <c r="E95" s="17" t="s">
        <v>197</v>
      </c>
      <c r="F95" s="18">
        <v>1</v>
      </c>
      <c r="G95" s="18">
        <v>0</v>
      </c>
      <c r="H95" s="19">
        <f t="shared" si="11"/>
        <v>1</v>
      </c>
      <c r="I95" s="20" t="s">
        <v>32</v>
      </c>
      <c r="J95" s="21">
        <v>6.66</v>
      </c>
      <c r="K95" s="20" t="s">
        <v>33</v>
      </c>
      <c r="L95" s="20" t="s">
        <v>8</v>
      </c>
      <c r="M95" s="21">
        <f t="shared" si="12"/>
        <v>6.66</v>
      </c>
      <c r="N95" s="21">
        <f t="shared" si="13"/>
        <v>0</v>
      </c>
      <c r="O95" s="21">
        <f t="shared" si="14"/>
        <v>6.66</v>
      </c>
      <c r="P95" s="21">
        <v>0</v>
      </c>
      <c r="Q95" s="21">
        <f t="shared" si="15"/>
        <v>6.66</v>
      </c>
      <c r="R95" s="22">
        <v>60</v>
      </c>
      <c r="S95" s="90">
        <f t="shared" si="10"/>
        <v>3.9960000000000004</v>
      </c>
      <c r="U95" s="22" t="s">
        <v>66</v>
      </c>
      <c r="V95" s="22" t="s">
        <v>69</v>
      </c>
    </row>
    <row r="96" spans="1:22" s="24" customFormat="1" ht="33.75" customHeight="1">
      <c r="A96" s="16" t="s">
        <v>31</v>
      </c>
      <c r="B96" s="17">
        <v>9781408801581</v>
      </c>
      <c r="C96" s="17" t="s">
        <v>35</v>
      </c>
      <c r="D96" s="17" t="s">
        <v>198</v>
      </c>
      <c r="E96" s="17" t="s">
        <v>124</v>
      </c>
      <c r="F96" s="18">
        <v>1</v>
      </c>
      <c r="G96" s="18">
        <v>0</v>
      </c>
      <c r="H96" s="19">
        <f t="shared" si="11"/>
        <v>1</v>
      </c>
      <c r="I96" s="20" t="s">
        <v>32</v>
      </c>
      <c r="J96" s="21">
        <v>6.66</v>
      </c>
      <c r="K96" s="20" t="s">
        <v>33</v>
      </c>
      <c r="L96" s="20" t="s">
        <v>8</v>
      </c>
      <c r="M96" s="21">
        <f t="shared" si="12"/>
        <v>6.66</v>
      </c>
      <c r="N96" s="21">
        <f t="shared" si="13"/>
        <v>0</v>
      </c>
      <c r="O96" s="21">
        <f t="shared" si="14"/>
        <v>6.66</v>
      </c>
      <c r="P96" s="21">
        <v>0</v>
      </c>
      <c r="Q96" s="21">
        <f t="shared" si="15"/>
        <v>6.66</v>
      </c>
      <c r="R96" s="22">
        <v>60</v>
      </c>
      <c r="S96" s="90">
        <f t="shared" si="10"/>
        <v>3.9960000000000004</v>
      </c>
      <c r="U96" s="22" t="s">
        <v>66</v>
      </c>
      <c r="V96" s="22" t="s">
        <v>69</v>
      </c>
    </row>
    <row r="97" spans="1:22" s="24" customFormat="1" ht="33.75" customHeight="1">
      <c r="A97" s="16" t="s">
        <v>31</v>
      </c>
      <c r="B97" s="17">
        <v>9781448210923</v>
      </c>
      <c r="C97" s="17" t="s">
        <v>35</v>
      </c>
      <c r="D97" s="17" t="s">
        <v>199</v>
      </c>
      <c r="E97" s="17" t="s">
        <v>200</v>
      </c>
      <c r="F97" s="18">
        <v>1</v>
      </c>
      <c r="G97" s="18">
        <v>0</v>
      </c>
      <c r="H97" s="19">
        <f t="shared" si="11"/>
        <v>1</v>
      </c>
      <c r="I97" s="20" t="s">
        <v>32</v>
      </c>
      <c r="J97" s="21">
        <v>5.82</v>
      </c>
      <c r="K97" s="20" t="s">
        <v>33</v>
      </c>
      <c r="L97" s="20" t="s">
        <v>8</v>
      </c>
      <c r="M97" s="21">
        <f t="shared" si="12"/>
        <v>5.82</v>
      </c>
      <c r="N97" s="21">
        <f t="shared" si="13"/>
        <v>0</v>
      </c>
      <c r="O97" s="21">
        <f t="shared" si="14"/>
        <v>5.82</v>
      </c>
      <c r="P97" s="21">
        <v>0</v>
      </c>
      <c r="Q97" s="21">
        <f t="shared" si="15"/>
        <v>5.82</v>
      </c>
      <c r="R97" s="22">
        <v>60</v>
      </c>
      <c r="S97" s="90">
        <f t="shared" si="10"/>
        <v>3.4920000000000004</v>
      </c>
      <c r="U97" s="22" t="s">
        <v>66</v>
      </c>
      <c r="V97" s="22" t="s">
        <v>69</v>
      </c>
    </row>
    <row r="98" spans="1:22" s="24" customFormat="1" ht="33.75" customHeight="1">
      <c r="A98" s="16" t="s">
        <v>31</v>
      </c>
      <c r="B98" s="17">
        <v>9781448211418</v>
      </c>
      <c r="C98" s="17" t="s">
        <v>35</v>
      </c>
      <c r="D98" s="17" t="s">
        <v>131</v>
      </c>
      <c r="E98" s="17" t="s">
        <v>132</v>
      </c>
      <c r="F98" s="18">
        <v>1</v>
      </c>
      <c r="G98" s="18">
        <v>0</v>
      </c>
      <c r="H98" s="19">
        <f t="shared" si="11"/>
        <v>1</v>
      </c>
      <c r="I98" s="20" t="s">
        <v>32</v>
      </c>
      <c r="J98" s="21">
        <v>5.82</v>
      </c>
      <c r="K98" s="20" t="s">
        <v>33</v>
      </c>
      <c r="L98" s="20" t="s">
        <v>8</v>
      </c>
      <c r="M98" s="21">
        <f t="shared" si="12"/>
        <v>5.82</v>
      </c>
      <c r="N98" s="21">
        <f t="shared" si="13"/>
        <v>0</v>
      </c>
      <c r="O98" s="21">
        <f t="shared" si="14"/>
        <v>5.82</v>
      </c>
      <c r="P98" s="21">
        <v>0</v>
      </c>
      <c r="Q98" s="21">
        <f t="shared" si="15"/>
        <v>5.82</v>
      </c>
      <c r="R98" s="22">
        <v>60</v>
      </c>
      <c r="S98" s="90">
        <f t="shared" si="10"/>
        <v>3.4920000000000004</v>
      </c>
      <c r="U98" s="22" t="s">
        <v>66</v>
      </c>
      <c r="V98" s="22" t="s">
        <v>69</v>
      </c>
    </row>
    <row r="99" spans="1:22" s="24" customFormat="1" ht="33.75" customHeight="1">
      <c r="A99" s="16" t="s">
        <v>31</v>
      </c>
      <c r="B99" s="17">
        <v>9781448206896</v>
      </c>
      <c r="C99" s="17" t="s">
        <v>35</v>
      </c>
      <c r="D99" s="17" t="s">
        <v>201</v>
      </c>
      <c r="E99" s="17" t="s">
        <v>202</v>
      </c>
      <c r="F99" s="18">
        <v>1</v>
      </c>
      <c r="G99" s="18">
        <v>0</v>
      </c>
      <c r="H99" s="19">
        <f t="shared" si="11"/>
        <v>1</v>
      </c>
      <c r="I99" s="20" t="s">
        <v>32</v>
      </c>
      <c r="J99" s="21">
        <v>5.82</v>
      </c>
      <c r="K99" s="20" t="s">
        <v>33</v>
      </c>
      <c r="L99" s="20" t="s">
        <v>8</v>
      </c>
      <c r="M99" s="21">
        <f t="shared" si="12"/>
        <v>5.82</v>
      </c>
      <c r="N99" s="21">
        <f t="shared" si="13"/>
        <v>0</v>
      </c>
      <c r="O99" s="21">
        <f t="shared" si="14"/>
        <v>5.82</v>
      </c>
      <c r="P99" s="21">
        <v>0</v>
      </c>
      <c r="Q99" s="21">
        <f t="shared" si="15"/>
        <v>5.82</v>
      </c>
      <c r="R99" s="22">
        <v>60</v>
      </c>
      <c r="S99" s="90">
        <f t="shared" si="10"/>
        <v>3.4920000000000004</v>
      </c>
      <c r="U99" s="22" t="s">
        <v>66</v>
      </c>
      <c r="V99" s="22" t="s">
        <v>69</v>
      </c>
    </row>
    <row r="100" spans="1:22" s="24" customFormat="1" ht="33.75" customHeight="1">
      <c r="A100" s="16" t="s">
        <v>31</v>
      </c>
      <c r="B100" s="17">
        <v>9781448206865</v>
      </c>
      <c r="C100" s="17" t="s">
        <v>35</v>
      </c>
      <c r="D100" s="17" t="s">
        <v>108</v>
      </c>
      <c r="E100" s="17" t="s">
        <v>109</v>
      </c>
      <c r="F100" s="18">
        <v>1</v>
      </c>
      <c r="G100" s="18">
        <v>0</v>
      </c>
      <c r="H100" s="19">
        <f t="shared" si="11"/>
        <v>1</v>
      </c>
      <c r="I100" s="20" t="s">
        <v>32</v>
      </c>
      <c r="J100" s="21">
        <v>5.82</v>
      </c>
      <c r="K100" s="20" t="s">
        <v>33</v>
      </c>
      <c r="L100" s="20" t="s">
        <v>8</v>
      </c>
      <c r="M100" s="21">
        <f t="shared" si="12"/>
        <v>5.82</v>
      </c>
      <c r="N100" s="21">
        <f t="shared" si="13"/>
        <v>0</v>
      </c>
      <c r="O100" s="21">
        <f t="shared" si="14"/>
        <v>5.82</v>
      </c>
      <c r="P100" s="21">
        <v>0</v>
      </c>
      <c r="Q100" s="21">
        <f t="shared" si="15"/>
        <v>5.82</v>
      </c>
      <c r="R100" s="22">
        <v>60</v>
      </c>
      <c r="S100" s="90">
        <f t="shared" si="10"/>
        <v>3.4920000000000004</v>
      </c>
      <c r="U100" s="22" t="s">
        <v>66</v>
      </c>
      <c r="V100" s="22" t="s">
        <v>69</v>
      </c>
    </row>
    <row r="101" spans="1:22" s="24" customFormat="1" ht="33.75" customHeight="1">
      <c r="A101" s="16" t="s">
        <v>31</v>
      </c>
      <c r="B101" s="17">
        <v>9781408818077</v>
      </c>
      <c r="C101" s="17" t="s">
        <v>35</v>
      </c>
      <c r="D101" s="17" t="s">
        <v>203</v>
      </c>
      <c r="E101" s="17" t="s">
        <v>111</v>
      </c>
      <c r="F101" s="18">
        <v>1</v>
      </c>
      <c r="G101" s="18">
        <v>0</v>
      </c>
      <c r="H101" s="19">
        <f t="shared" si="11"/>
        <v>1</v>
      </c>
      <c r="I101" s="20" t="s">
        <v>32</v>
      </c>
      <c r="J101" s="21">
        <v>5.82</v>
      </c>
      <c r="K101" s="20" t="s">
        <v>33</v>
      </c>
      <c r="L101" s="20" t="s">
        <v>8</v>
      </c>
      <c r="M101" s="21">
        <f t="shared" si="12"/>
        <v>5.82</v>
      </c>
      <c r="N101" s="21">
        <f t="shared" si="13"/>
        <v>0</v>
      </c>
      <c r="O101" s="21">
        <f t="shared" si="14"/>
        <v>5.82</v>
      </c>
      <c r="P101" s="21">
        <v>0</v>
      </c>
      <c r="Q101" s="21">
        <f t="shared" si="15"/>
        <v>5.82</v>
      </c>
      <c r="R101" s="22">
        <v>60</v>
      </c>
      <c r="S101" s="90">
        <f t="shared" si="10"/>
        <v>3.4920000000000004</v>
      </c>
      <c r="U101" s="22" t="s">
        <v>66</v>
      </c>
      <c r="V101" s="22" t="s">
        <v>69</v>
      </c>
    </row>
    <row r="102" spans="1:22" s="24" customFormat="1" ht="33.75" customHeight="1">
      <c r="A102" s="16" t="s">
        <v>31</v>
      </c>
      <c r="B102" s="17">
        <v>9781448210756</v>
      </c>
      <c r="C102" s="17" t="s">
        <v>35</v>
      </c>
      <c r="D102" s="17" t="s">
        <v>204</v>
      </c>
      <c r="E102" s="17" t="s">
        <v>205</v>
      </c>
      <c r="F102" s="18">
        <v>1</v>
      </c>
      <c r="G102" s="18">
        <v>0</v>
      </c>
      <c r="H102" s="19">
        <f t="shared" si="11"/>
        <v>1</v>
      </c>
      <c r="I102" s="20" t="s">
        <v>32</v>
      </c>
      <c r="J102" s="21">
        <v>5.82</v>
      </c>
      <c r="K102" s="20" t="s">
        <v>33</v>
      </c>
      <c r="L102" s="20" t="s">
        <v>8</v>
      </c>
      <c r="M102" s="21">
        <f t="shared" si="12"/>
        <v>5.82</v>
      </c>
      <c r="N102" s="21">
        <f t="shared" si="13"/>
        <v>0</v>
      </c>
      <c r="O102" s="21">
        <f t="shared" si="14"/>
        <v>5.82</v>
      </c>
      <c r="P102" s="21">
        <v>0</v>
      </c>
      <c r="Q102" s="21">
        <f t="shared" si="15"/>
        <v>5.82</v>
      </c>
      <c r="R102" s="22">
        <v>60</v>
      </c>
      <c r="S102" s="90">
        <f t="shared" si="10"/>
        <v>3.4920000000000004</v>
      </c>
      <c r="U102" s="22" t="s">
        <v>66</v>
      </c>
      <c r="V102" s="22" t="s">
        <v>69</v>
      </c>
    </row>
    <row r="103" spans="1:22" s="24" customFormat="1" ht="33.75" customHeight="1">
      <c r="A103" s="16" t="s">
        <v>31</v>
      </c>
      <c r="B103" s="17">
        <v>9781448210794</v>
      </c>
      <c r="C103" s="17" t="s">
        <v>35</v>
      </c>
      <c r="D103" s="17" t="s">
        <v>206</v>
      </c>
      <c r="E103" s="17" t="s">
        <v>207</v>
      </c>
      <c r="F103" s="18">
        <v>1</v>
      </c>
      <c r="G103" s="18">
        <v>0</v>
      </c>
      <c r="H103" s="19">
        <f t="shared" si="11"/>
        <v>1</v>
      </c>
      <c r="I103" s="20" t="s">
        <v>32</v>
      </c>
      <c r="J103" s="21">
        <v>5.82</v>
      </c>
      <c r="K103" s="20" t="s">
        <v>33</v>
      </c>
      <c r="L103" s="20" t="s">
        <v>8</v>
      </c>
      <c r="M103" s="21">
        <f t="shared" si="12"/>
        <v>5.82</v>
      </c>
      <c r="N103" s="21">
        <f t="shared" si="13"/>
        <v>0</v>
      </c>
      <c r="O103" s="21">
        <f t="shared" si="14"/>
        <v>5.82</v>
      </c>
      <c r="P103" s="21">
        <v>0</v>
      </c>
      <c r="Q103" s="21">
        <f t="shared" si="15"/>
        <v>5.82</v>
      </c>
      <c r="R103" s="22">
        <v>60</v>
      </c>
      <c r="S103" s="90">
        <f t="shared" si="10"/>
        <v>3.4920000000000004</v>
      </c>
      <c r="U103" s="22" t="s">
        <v>66</v>
      </c>
      <c r="V103" s="22" t="s">
        <v>69</v>
      </c>
    </row>
    <row r="104" spans="1:22" s="24" customFormat="1" ht="33.75" customHeight="1">
      <c r="A104" s="16" t="s">
        <v>31</v>
      </c>
      <c r="B104" s="17">
        <v>9781448206933</v>
      </c>
      <c r="C104" s="17" t="s">
        <v>35</v>
      </c>
      <c r="D104" s="17" t="s">
        <v>208</v>
      </c>
      <c r="E104" s="17" t="s">
        <v>109</v>
      </c>
      <c r="F104" s="18">
        <v>1</v>
      </c>
      <c r="G104" s="18">
        <v>0</v>
      </c>
      <c r="H104" s="19">
        <f t="shared" si="11"/>
        <v>1</v>
      </c>
      <c r="I104" s="20" t="s">
        <v>32</v>
      </c>
      <c r="J104" s="21">
        <v>5.82</v>
      </c>
      <c r="K104" s="20" t="s">
        <v>33</v>
      </c>
      <c r="L104" s="20" t="s">
        <v>8</v>
      </c>
      <c r="M104" s="21">
        <f t="shared" si="12"/>
        <v>5.82</v>
      </c>
      <c r="N104" s="21">
        <f t="shared" si="13"/>
        <v>0</v>
      </c>
      <c r="O104" s="21">
        <f t="shared" si="14"/>
        <v>5.82</v>
      </c>
      <c r="P104" s="21">
        <v>0</v>
      </c>
      <c r="Q104" s="21">
        <f t="shared" si="15"/>
        <v>5.82</v>
      </c>
      <c r="R104" s="22">
        <v>60</v>
      </c>
      <c r="S104" s="90">
        <f t="shared" si="10"/>
        <v>3.4920000000000004</v>
      </c>
      <c r="U104" s="22" t="s">
        <v>66</v>
      </c>
      <c r="V104" s="22" t="s">
        <v>69</v>
      </c>
    </row>
    <row r="105" spans="1:22" s="24" customFormat="1" ht="33.75" customHeight="1">
      <c r="A105" s="16" t="s">
        <v>31</v>
      </c>
      <c r="B105" s="17">
        <v>9781408832110</v>
      </c>
      <c r="C105" s="17" t="s">
        <v>35</v>
      </c>
      <c r="D105" s="17" t="s">
        <v>51</v>
      </c>
      <c r="E105" s="17" t="s">
        <v>209</v>
      </c>
      <c r="F105" s="18">
        <v>1</v>
      </c>
      <c r="G105" s="18">
        <v>0</v>
      </c>
      <c r="H105" s="19">
        <f t="shared" si="11"/>
        <v>1</v>
      </c>
      <c r="I105" s="20" t="s">
        <v>32</v>
      </c>
      <c r="J105" s="21">
        <v>5.82</v>
      </c>
      <c r="K105" s="20" t="s">
        <v>33</v>
      </c>
      <c r="L105" s="20" t="s">
        <v>8</v>
      </c>
      <c r="M105" s="21">
        <f t="shared" si="12"/>
        <v>5.82</v>
      </c>
      <c r="N105" s="21">
        <f t="shared" si="13"/>
        <v>0</v>
      </c>
      <c r="O105" s="21">
        <f t="shared" si="14"/>
        <v>5.82</v>
      </c>
      <c r="P105" s="21">
        <v>0</v>
      </c>
      <c r="Q105" s="21">
        <f t="shared" si="15"/>
        <v>5.82</v>
      </c>
      <c r="R105" s="22">
        <v>60</v>
      </c>
      <c r="S105" s="90">
        <f t="shared" si="10"/>
        <v>3.4920000000000004</v>
      </c>
      <c r="U105" s="22" t="s">
        <v>66</v>
      </c>
      <c r="V105" s="22" t="s">
        <v>69</v>
      </c>
    </row>
    <row r="106" spans="1:22" s="24" customFormat="1" ht="33.75" customHeight="1">
      <c r="A106" s="16" t="s">
        <v>31</v>
      </c>
      <c r="B106" s="17">
        <v>9781408818091</v>
      </c>
      <c r="C106" s="17" t="s">
        <v>35</v>
      </c>
      <c r="D106" s="17" t="s">
        <v>110</v>
      </c>
      <c r="E106" s="17" t="s">
        <v>111</v>
      </c>
      <c r="F106" s="18">
        <v>1</v>
      </c>
      <c r="G106" s="18">
        <v>0</v>
      </c>
      <c r="H106" s="19">
        <f t="shared" si="11"/>
        <v>1</v>
      </c>
      <c r="I106" s="20" t="s">
        <v>32</v>
      </c>
      <c r="J106" s="21">
        <v>5.82</v>
      </c>
      <c r="K106" s="20" t="s">
        <v>33</v>
      </c>
      <c r="L106" s="20" t="s">
        <v>8</v>
      </c>
      <c r="M106" s="21">
        <f t="shared" si="12"/>
        <v>5.82</v>
      </c>
      <c r="N106" s="21">
        <f t="shared" si="13"/>
        <v>0</v>
      </c>
      <c r="O106" s="21">
        <f t="shared" si="14"/>
        <v>5.82</v>
      </c>
      <c r="P106" s="21">
        <v>0</v>
      </c>
      <c r="Q106" s="21">
        <f t="shared" si="15"/>
        <v>5.82</v>
      </c>
      <c r="R106" s="22">
        <v>60</v>
      </c>
      <c r="S106" s="90">
        <f t="shared" si="10"/>
        <v>3.4920000000000004</v>
      </c>
      <c r="U106" s="22" t="s">
        <v>66</v>
      </c>
      <c r="V106" s="22" t="s">
        <v>69</v>
      </c>
    </row>
    <row r="107" spans="1:22" s="24" customFormat="1" ht="33.75" customHeight="1">
      <c r="A107" s="16" t="s">
        <v>31</v>
      </c>
      <c r="B107" s="17">
        <v>9781408818060</v>
      </c>
      <c r="C107" s="17" t="s">
        <v>35</v>
      </c>
      <c r="D107" s="17" t="s">
        <v>210</v>
      </c>
      <c r="E107" s="17" t="s">
        <v>111</v>
      </c>
      <c r="F107" s="18">
        <v>1</v>
      </c>
      <c r="G107" s="18">
        <v>0</v>
      </c>
      <c r="H107" s="19">
        <f t="shared" si="11"/>
        <v>1</v>
      </c>
      <c r="I107" s="20" t="s">
        <v>32</v>
      </c>
      <c r="J107" s="21">
        <v>5.82</v>
      </c>
      <c r="K107" s="20" t="s">
        <v>33</v>
      </c>
      <c r="L107" s="20" t="s">
        <v>8</v>
      </c>
      <c r="M107" s="21">
        <f t="shared" si="12"/>
        <v>5.82</v>
      </c>
      <c r="N107" s="21">
        <f t="shared" si="13"/>
        <v>0</v>
      </c>
      <c r="O107" s="21">
        <f t="shared" si="14"/>
        <v>5.82</v>
      </c>
      <c r="P107" s="21">
        <v>0</v>
      </c>
      <c r="Q107" s="21">
        <f t="shared" si="15"/>
        <v>5.82</v>
      </c>
      <c r="R107" s="22">
        <v>60</v>
      </c>
      <c r="S107" s="90">
        <f t="shared" si="10"/>
        <v>3.4920000000000004</v>
      </c>
      <c r="U107" s="22" t="s">
        <v>66</v>
      </c>
      <c r="V107" s="22" t="s">
        <v>69</v>
      </c>
    </row>
    <row r="108" spans="1:22" s="24" customFormat="1" ht="33.75" customHeight="1">
      <c r="A108" s="16" t="s">
        <v>31</v>
      </c>
      <c r="B108" s="17">
        <v>9781408841587</v>
      </c>
      <c r="C108" s="17" t="s">
        <v>35</v>
      </c>
      <c r="D108" s="17" t="s">
        <v>115</v>
      </c>
      <c r="E108" s="17" t="s">
        <v>87</v>
      </c>
      <c r="F108" s="18">
        <v>2</v>
      </c>
      <c r="G108" s="18">
        <v>0</v>
      </c>
      <c r="H108" s="19">
        <f t="shared" si="11"/>
        <v>2</v>
      </c>
      <c r="I108" s="20" t="s">
        <v>32</v>
      </c>
      <c r="J108" s="21">
        <v>2.4900000000000002</v>
      </c>
      <c r="K108" s="20" t="s">
        <v>33</v>
      </c>
      <c r="L108" s="20" t="s">
        <v>8</v>
      </c>
      <c r="M108" s="21">
        <f t="shared" si="12"/>
        <v>4.9800000000000004</v>
      </c>
      <c r="N108" s="21">
        <f t="shared" ref="N108:N122" si="16">G108*J108</f>
        <v>0</v>
      </c>
      <c r="O108" s="21">
        <f t="shared" ref="O108:O122" si="17">M108-N108</f>
        <v>4.9800000000000004</v>
      </c>
      <c r="P108" s="21">
        <v>0</v>
      </c>
      <c r="Q108" s="21">
        <f t="shared" ref="Q108:Q122" si="18">O108-P108</f>
        <v>4.9800000000000004</v>
      </c>
      <c r="R108" s="22">
        <v>60</v>
      </c>
      <c r="S108" s="90">
        <f t="shared" ref="S108:S122" si="19">R108*Q108/100</f>
        <v>2.988</v>
      </c>
      <c r="U108" s="22" t="s">
        <v>66</v>
      </c>
      <c r="V108" s="22" t="s">
        <v>69</v>
      </c>
    </row>
    <row r="109" spans="1:22" s="24" customFormat="1" ht="33.75" customHeight="1">
      <c r="A109" s="16" t="s">
        <v>31</v>
      </c>
      <c r="B109" s="17">
        <v>9781408163665</v>
      </c>
      <c r="C109" s="17" t="s">
        <v>35</v>
      </c>
      <c r="D109" s="17" t="s">
        <v>211</v>
      </c>
      <c r="E109" s="17" t="s">
        <v>212</v>
      </c>
      <c r="F109" s="18">
        <v>1</v>
      </c>
      <c r="G109" s="18">
        <v>0</v>
      </c>
      <c r="H109" s="19">
        <f t="shared" si="11"/>
        <v>1</v>
      </c>
      <c r="I109" s="20" t="s">
        <v>32</v>
      </c>
      <c r="J109" s="21">
        <v>4.16</v>
      </c>
      <c r="K109" s="20" t="s">
        <v>33</v>
      </c>
      <c r="L109" s="20" t="s">
        <v>8</v>
      </c>
      <c r="M109" s="21">
        <f t="shared" si="12"/>
        <v>4.16</v>
      </c>
      <c r="N109" s="21">
        <f t="shared" si="16"/>
        <v>0</v>
      </c>
      <c r="O109" s="21">
        <f t="shared" si="17"/>
        <v>4.16</v>
      </c>
      <c r="P109" s="21">
        <v>0</v>
      </c>
      <c r="Q109" s="21">
        <f t="shared" si="18"/>
        <v>4.16</v>
      </c>
      <c r="R109" s="22">
        <v>75</v>
      </c>
      <c r="S109" s="90">
        <f t="shared" si="19"/>
        <v>3.12</v>
      </c>
      <c r="U109" s="22" t="s">
        <v>66</v>
      </c>
      <c r="V109" s="22" t="s">
        <v>70</v>
      </c>
    </row>
    <row r="110" spans="1:22" s="24" customFormat="1" ht="33.75" customHeight="1">
      <c r="A110" s="16" t="s">
        <v>31</v>
      </c>
      <c r="B110" s="17">
        <v>9781408813683</v>
      </c>
      <c r="C110" s="17" t="s">
        <v>35</v>
      </c>
      <c r="D110" s="17" t="s">
        <v>112</v>
      </c>
      <c r="E110" s="17" t="s">
        <v>113</v>
      </c>
      <c r="F110" s="18">
        <v>1</v>
      </c>
      <c r="G110" s="18">
        <v>0</v>
      </c>
      <c r="H110" s="19">
        <f t="shared" si="11"/>
        <v>1</v>
      </c>
      <c r="I110" s="20" t="s">
        <v>32</v>
      </c>
      <c r="J110" s="21">
        <v>3.32</v>
      </c>
      <c r="K110" s="20" t="s">
        <v>33</v>
      </c>
      <c r="L110" s="20" t="s">
        <v>8</v>
      </c>
      <c r="M110" s="21">
        <f t="shared" si="12"/>
        <v>3.32</v>
      </c>
      <c r="N110" s="21">
        <f t="shared" si="16"/>
        <v>0</v>
      </c>
      <c r="O110" s="21">
        <f t="shared" si="17"/>
        <v>3.32</v>
      </c>
      <c r="P110" s="21">
        <v>0</v>
      </c>
      <c r="Q110" s="21">
        <f t="shared" si="18"/>
        <v>3.32</v>
      </c>
      <c r="R110" s="22">
        <v>60</v>
      </c>
      <c r="S110" s="90">
        <f t="shared" si="19"/>
        <v>1.992</v>
      </c>
      <c r="U110" s="22" t="s">
        <v>66</v>
      </c>
      <c r="V110" s="22" t="s">
        <v>69</v>
      </c>
    </row>
    <row r="111" spans="1:22" s="24" customFormat="1" ht="33.75" customHeight="1">
      <c r="A111" s="16" t="s">
        <v>31</v>
      </c>
      <c r="B111" s="17">
        <v>9781408830260</v>
      </c>
      <c r="C111" s="17" t="s">
        <v>35</v>
      </c>
      <c r="D111" s="17" t="s">
        <v>162</v>
      </c>
      <c r="E111" s="17" t="s">
        <v>163</v>
      </c>
      <c r="F111" s="18">
        <v>1</v>
      </c>
      <c r="G111" s="18">
        <v>0</v>
      </c>
      <c r="H111" s="19">
        <f t="shared" si="11"/>
        <v>1</v>
      </c>
      <c r="I111" s="20" t="s">
        <v>32</v>
      </c>
      <c r="J111" s="21">
        <v>3.32</v>
      </c>
      <c r="K111" s="20" t="s">
        <v>33</v>
      </c>
      <c r="L111" s="20" t="s">
        <v>8</v>
      </c>
      <c r="M111" s="21">
        <f t="shared" si="12"/>
        <v>3.32</v>
      </c>
      <c r="N111" s="21">
        <f t="shared" si="16"/>
        <v>0</v>
      </c>
      <c r="O111" s="21">
        <f t="shared" si="17"/>
        <v>3.32</v>
      </c>
      <c r="P111" s="21">
        <v>0</v>
      </c>
      <c r="Q111" s="21">
        <f t="shared" si="18"/>
        <v>3.32</v>
      </c>
      <c r="R111" s="22">
        <v>60</v>
      </c>
      <c r="S111" s="90">
        <f t="shared" si="19"/>
        <v>1.992</v>
      </c>
      <c r="U111" s="22" t="s">
        <v>66</v>
      </c>
      <c r="V111" s="22" t="s">
        <v>69</v>
      </c>
    </row>
    <row r="112" spans="1:22" s="24" customFormat="1" ht="33.75" customHeight="1">
      <c r="A112" s="16" t="s">
        <v>31</v>
      </c>
      <c r="B112" s="17">
        <v>9781408822845</v>
      </c>
      <c r="C112" s="17" t="s">
        <v>35</v>
      </c>
      <c r="D112" s="17" t="s">
        <v>213</v>
      </c>
      <c r="E112" s="17" t="s">
        <v>84</v>
      </c>
      <c r="F112" s="18">
        <v>1</v>
      </c>
      <c r="G112" s="18">
        <v>0</v>
      </c>
      <c r="H112" s="19">
        <f t="shared" si="11"/>
        <v>1</v>
      </c>
      <c r="I112" s="20" t="s">
        <v>32</v>
      </c>
      <c r="J112" s="21">
        <v>2.4900000000000002</v>
      </c>
      <c r="K112" s="20" t="s">
        <v>33</v>
      </c>
      <c r="L112" s="20" t="s">
        <v>8</v>
      </c>
      <c r="M112" s="21">
        <f t="shared" si="12"/>
        <v>2.4900000000000002</v>
      </c>
      <c r="N112" s="21">
        <f t="shared" si="16"/>
        <v>0</v>
      </c>
      <c r="O112" s="21">
        <f t="shared" si="17"/>
        <v>2.4900000000000002</v>
      </c>
      <c r="P112" s="21">
        <v>0</v>
      </c>
      <c r="Q112" s="21">
        <f t="shared" si="18"/>
        <v>2.4900000000000002</v>
      </c>
      <c r="R112" s="22">
        <v>60</v>
      </c>
      <c r="S112" s="90">
        <f t="shared" si="19"/>
        <v>1.494</v>
      </c>
      <c r="U112" s="22" t="s">
        <v>66</v>
      </c>
      <c r="V112" s="22" t="s">
        <v>69</v>
      </c>
    </row>
    <row r="113" spans="1:22" s="24" customFormat="1" ht="33.75" customHeight="1">
      <c r="A113" s="16" t="s">
        <v>31</v>
      </c>
      <c r="B113" s="17">
        <v>9781408822852</v>
      </c>
      <c r="C113" s="17" t="s">
        <v>35</v>
      </c>
      <c r="D113" s="17" t="s">
        <v>214</v>
      </c>
      <c r="E113" s="17" t="s">
        <v>84</v>
      </c>
      <c r="F113" s="18">
        <v>1</v>
      </c>
      <c r="G113" s="18">
        <v>0</v>
      </c>
      <c r="H113" s="19">
        <f t="shared" si="11"/>
        <v>1</v>
      </c>
      <c r="I113" s="20" t="s">
        <v>32</v>
      </c>
      <c r="J113" s="21">
        <v>2.4900000000000002</v>
      </c>
      <c r="K113" s="20" t="s">
        <v>33</v>
      </c>
      <c r="L113" s="20" t="s">
        <v>8</v>
      </c>
      <c r="M113" s="21">
        <f t="shared" si="12"/>
        <v>2.4900000000000002</v>
      </c>
      <c r="N113" s="21">
        <f t="shared" si="16"/>
        <v>0</v>
      </c>
      <c r="O113" s="21">
        <f t="shared" si="17"/>
        <v>2.4900000000000002</v>
      </c>
      <c r="P113" s="21">
        <v>0</v>
      </c>
      <c r="Q113" s="21">
        <f t="shared" si="18"/>
        <v>2.4900000000000002</v>
      </c>
      <c r="R113" s="22">
        <v>60</v>
      </c>
      <c r="S113" s="90">
        <f t="shared" si="19"/>
        <v>1.494</v>
      </c>
      <c r="U113" s="22" t="s">
        <v>66</v>
      </c>
      <c r="V113" s="22" t="s">
        <v>69</v>
      </c>
    </row>
    <row r="114" spans="1:22" s="24" customFormat="1" ht="33.75" customHeight="1">
      <c r="A114" s="16" t="s">
        <v>31</v>
      </c>
      <c r="B114" s="17">
        <v>9781448206971</v>
      </c>
      <c r="C114" s="17" t="s">
        <v>35</v>
      </c>
      <c r="D114" s="17" t="s">
        <v>215</v>
      </c>
      <c r="E114" s="17" t="s">
        <v>202</v>
      </c>
      <c r="F114" s="18">
        <v>1</v>
      </c>
      <c r="G114" s="18">
        <v>0</v>
      </c>
      <c r="H114" s="19">
        <f t="shared" si="11"/>
        <v>1</v>
      </c>
      <c r="I114" s="20" t="s">
        <v>32</v>
      </c>
      <c r="J114" s="21">
        <v>2.4900000000000002</v>
      </c>
      <c r="K114" s="20" t="s">
        <v>33</v>
      </c>
      <c r="L114" s="20" t="s">
        <v>8</v>
      </c>
      <c r="M114" s="21">
        <f t="shared" si="12"/>
        <v>2.4900000000000002</v>
      </c>
      <c r="N114" s="21">
        <f t="shared" si="16"/>
        <v>0</v>
      </c>
      <c r="O114" s="21">
        <f t="shared" si="17"/>
        <v>2.4900000000000002</v>
      </c>
      <c r="P114" s="21">
        <v>0</v>
      </c>
      <c r="Q114" s="21">
        <f t="shared" si="18"/>
        <v>2.4900000000000002</v>
      </c>
      <c r="R114" s="22">
        <v>60</v>
      </c>
      <c r="S114" s="90">
        <f t="shared" si="19"/>
        <v>1.494</v>
      </c>
      <c r="U114" s="22" t="s">
        <v>66</v>
      </c>
      <c r="V114" s="22" t="s">
        <v>69</v>
      </c>
    </row>
    <row r="115" spans="1:22" s="24" customFormat="1" ht="33.75" customHeight="1">
      <c r="A115" s="16" t="s">
        <v>31</v>
      </c>
      <c r="B115" s="17">
        <v>9781408835111</v>
      </c>
      <c r="C115" s="17" t="s">
        <v>35</v>
      </c>
      <c r="D115" s="17" t="s">
        <v>216</v>
      </c>
      <c r="E115" s="17" t="s">
        <v>80</v>
      </c>
      <c r="F115" s="18">
        <v>1</v>
      </c>
      <c r="G115" s="18">
        <v>0</v>
      </c>
      <c r="H115" s="19">
        <f t="shared" si="11"/>
        <v>1</v>
      </c>
      <c r="I115" s="20" t="s">
        <v>32</v>
      </c>
      <c r="J115" s="21">
        <v>2.4900000000000002</v>
      </c>
      <c r="K115" s="20" t="s">
        <v>33</v>
      </c>
      <c r="L115" s="20" t="s">
        <v>8</v>
      </c>
      <c r="M115" s="21">
        <f t="shared" si="12"/>
        <v>2.4900000000000002</v>
      </c>
      <c r="N115" s="21">
        <f t="shared" si="16"/>
        <v>0</v>
      </c>
      <c r="O115" s="21">
        <f t="shared" si="17"/>
        <v>2.4900000000000002</v>
      </c>
      <c r="P115" s="21">
        <v>0</v>
      </c>
      <c r="Q115" s="21">
        <f t="shared" si="18"/>
        <v>2.4900000000000002</v>
      </c>
      <c r="R115" s="22">
        <v>60</v>
      </c>
      <c r="S115" s="90">
        <f t="shared" si="19"/>
        <v>1.494</v>
      </c>
      <c r="U115" s="22" t="s">
        <v>66</v>
      </c>
      <c r="V115" s="22" t="s">
        <v>69</v>
      </c>
    </row>
    <row r="116" spans="1:22" s="24" customFormat="1" ht="33.75" customHeight="1">
      <c r="A116" s="16" t="s">
        <v>31</v>
      </c>
      <c r="B116" s="17">
        <v>9781408803318</v>
      </c>
      <c r="C116" s="17" t="s">
        <v>35</v>
      </c>
      <c r="D116" s="17" t="s">
        <v>90</v>
      </c>
      <c r="E116" s="17" t="s">
        <v>91</v>
      </c>
      <c r="F116" s="18">
        <v>1</v>
      </c>
      <c r="G116" s="18">
        <v>0</v>
      </c>
      <c r="H116" s="19">
        <f t="shared" si="11"/>
        <v>1</v>
      </c>
      <c r="I116" s="20" t="s">
        <v>32</v>
      </c>
      <c r="J116" s="21">
        <v>2.4900000000000002</v>
      </c>
      <c r="K116" s="20" t="s">
        <v>33</v>
      </c>
      <c r="L116" s="20" t="s">
        <v>8</v>
      </c>
      <c r="M116" s="21">
        <f t="shared" si="12"/>
        <v>2.4900000000000002</v>
      </c>
      <c r="N116" s="21">
        <f t="shared" si="16"/>
        <v>0</v>
      </c>
      <c r="O116" s="21">
        <f t="shared" si="17"/>
        <v>2.4900000000000002</v>
      </c>
      <c r="P116" s="21">
        <v>0</v>
      </c>
      <c r="Q116" s="21">
        <f t="shared" si="18"/>
        <v>2.4900000000000002</v>
      </c>
      <c r="R116" s="22">
        <v>60</v>
      </c>
      <c r="S116" s="90">
        <f t="shared" si="19"/>
        <v>1.494</v>
      </c>
      <c r="U116" s="22" t="s">
        <v>66</v>
      </c>
      <c r="V116" s="22" t="s">
        <v>69</v>
      </c>
    </row>
    <row r="117" spans="1:22" s="24" customFormat="1" ht="33.75" customHeight="1">
      <c r="A117" s="16" t="s">
        <v>31</v>
      </c>
      <c r="B117" s="17">
        <v>9781408811627</v>
      </c>
      <c r="C117" s="17" t="s">
        <v>35</v>
      </c>
      <c r="D117" s="17" t="s">
        <v>52</v>
      </c>
      <c r="E117" s="17" t="s">
        <v>217</v>
      </c>
      <c r="F117" s="18">
        <v>1</v>
      </c>
      <c r="G117" s="18">
        <v>0</v>
      </c>
      <c r="H117" s="19">
        <f t="shared" si="11"/>
        <v>1</v>
      </c>
      <c r="I117" s="20" t="s">
        <v>32</v>
      </c>
      <c r="J117" s="21">
        <v>2.4900000000000002</v>
      </c>
      <c r="K117" s="20" t="s">
        <v>33</v>
      </c>
      <c r="L117" s="20" t="s">
        <v>8</v>
      </c>
      <c r="M117" s="21">
        <f t="shared" si="12"/>
        <v>2.4900000000000002</v>
      </c>
      <c r="N117" s="21">
        <f t="shared" si="16"/>
        <v>0</v>
      </c>
      <c r="O117" s="21">
        <f t="shared" si="17"/>
        <v>2.4900000000000002</v>
      </c>
      <c r="P117" s="21">
        <v>0</v>
      </c>
      <c r="Q117" s="21">
        <f t="shared" si="18"/>
        <v>2.4900000000000002</v>
      </c>
      <c r="R117" s="22">
        <v>60</v>
      </c>
      <c r="S117" s="90">
        <f t="shared" si="19"/>
        <v>1.494</v>
      </c>
      <c r="U117" s="22" t="s">
        <v>66</v>
      </c>
      <c r="V117" s="22" t="s">
        <v>69</v>
      </c>
    </row>
    <row r="118" spans="1:22" s="24" customFormat="1" ht="33.75" customHeight="1">
      <c r="A118" s="16" t="s">
        <v>31</v>
      </c>
      <c r="B118" s="17">
        <v>9781408834220</v>
      </c>
      <c r="C118" s="17" t="s">
        <v>35</v>
      </c>
      <c r="D118" s="17" t="s">
        <v>117</v>
      </c>
      <c r="E118" s="17" t="s">
        <v>98</v>
      </c>
      <c r="F118" s="18">
        <v>1</v>
      </c>
      <c r="G118" s="18">
        <v>0</v>
      </c>
      <c r="H118" s="19">
        <f t="shared" si="11"/>
        <v>1</v>
      </c>
      <c r="I118" s="20" t="s">
        <v>32</v>
      </c>
      <c r="J118" s="21">
        <v>0.82</v>
      </c>
      <c r="K118" s="20" t="s">
        <v>33</v>
      </c>
      <c r="L118" s="20" t="s">
        <v>8</v>
      </c>
      <c r="M118" s="21">
        <f t="shared" si="12"/>
        <v>0.82</v>
      </c>
      <c r="N118" s="21">
        <f t="shared" si="16"/>
        <v>0</v>
      </c>
      <c r="O118" s="21">
        <f t="shared" si="17"/>
        <v>0.82</v>
      </c>
      <c r="P118" s="21">
        <v>0</v>
      </c>
      <c r="Q118" s="21">
        <f t="shared" si="18"/>
        <v>0.82</v>
      </c>
      <c r="R118" s="22">
        <v>60</v>
      </c>
      <c r="S118" s="90">
        <f t="shared" si="19"/>
        <v>0.49199999999999994</v>
      </c>
      <c r="U118" s="22" t="s">
        <v>66</v>
      </c>
      <c r="V118" s="22" t="s">
        <v>69</v>
      </c>
    </row>
    <row r="119" spans="1:22" s="24" customFormat="1" ht="33.75" customHeight="1">
      <c r="A119" s="16" t="s">
        <v>31</v>
      </c>
      <c r="B119" s="17">
        <v>9781408823026</v>
      </c>
      <c r="C119" s="17" t="s">
        <v>35</v>
      </c>
      <c r="D119" s="17" t="s">
        <v>218</v>
      </c>
      <c r="E119" s="17" t="s">
        <v>219</v>
      </c>
      <c r="F119" s="18">
        <v>1</v>
      </c>
      <c r="G119" s="18">
        <v>0</v>
      </c>
      <c r="H119" s="19">
        <f t="shared" si="11"/>
        <v>1</v>
      </c>
      <c r="I119" s="20" t="s">
        <v>32</v>
      </c>
      <c r="J119" s="21">
        <v>0.82</v>
      </c>
      <c r="K119" s="20" t="s">
        <v>33</v>
      </c>
      <c r="L119" s="20" t="s">
        <v>8</v>
      </c>
      <c r="M119" s="21">
        <f t="shared" si="12"/>
        <v>0.82</v>
      </c>
      <c r="N119" s="21">
        <f t="shared" si="16"/>
        <v>0</v>
      </c>
      <c r="O119" s="21">
        <f t="shared" si="17"/>
        <v>0.82</v>
      </c>
      <c r="P119" s="21">
        <v>0</v>
      </c>
      <c r="Q119" s="21">
        <f t="shared" si="18"/>
        <v>0.82</v>
      </c>
      <c r="R119" s="22">
        <v>60</v>
      </c>
      <c r="S119" s="90">
        <f t="shared" si="19"/>
        <v>0.49199999999999994</v>
      </c>
      <c r="U119" s="22" t="s">
        <v>66</v>
      </c>
      <c r="V119" s="22" t="s">
        <v>69</v>
      </c>
    </row>
    <row r="120" spans="1:22" s="24" customFormat="1" ht="33.75" customHeight="1">
      <c r="A120" s="16" t="s">
        <v>31</v>
      </c>
      <c r="B120" s="17">
        <v>9781408832868</v>
      </c>
      <c r="C120" s="17" t="s">
        <v>35</v>
      </c>
      <c r="D120" s="17" t="s">
        <v>220</v>
      </c>
      <c r="E120" s="17" t="s">
        <v>98</v>
      </c>
      <c r="F120" s="18">
        <v>1</v>
      </c>
      <c r="G120" s="18">
        <v>0</v>
      </c>
      <c r="H120" s="19">
        <f t="shared" si="11"/>
        <v>1</v>
      </c>
      <c r="I120" s="20" t="s">
        <v>32</v>
      </c>
      <c r="J120" s="21">
        <v>0.82</v>
      </c>
      <c r="K120" s="20" t="s">
        <v>33</v>
      </c>
      <c r="L120" s="20" t="s">
        <v>8</v>
      </c>
      <c r="M120" s="21">
        <f t="shared" si="12"/>
        <v>0.82</v>
      </c>
      <c r="N120" s="21">
        <f t="shared" si="16"/>
        <v>0</v>
      </c>
      <c r="O120" s="21">
        <f t="shared" si="17"/>
        <v>0.82</v>
      </c>
      <c r="P120" s="21">
        <v>0</v>
      </c>
      <c r="Q120" s="21">
        <f t="shared" si="18"/>
        <v>0.82</v>
      </c>
      <c r="R120" s="22">
        <v>60</v>
      </c>
      <c r="S120" s="90">
        <f t="shared" si="19"/>
        <v>0.49199999999999994</v>
      </c>
      <c r="U120" s="22" t="s">
        <v>66</v>
      </c>
      <c r="V120" s="22" t="s">
        <v>69</v>
      </c>
    </row>
    <row r="121" spans="1:22" s="24" customFormat="1" ht="33.75" customHeight="1">
      <c r="A121" s="16" t="s">
        <v>31</v>
      </c>
      <c r="B121" s="17">
        <v>9781408834237</v>
      </c>
      <c r="C121" s="17" t="s">
        <v>35</v>
      </c>
      <c r="D121" s="17" t="s">
        <v>118</v>
      </c>
      <c r="E121" s="17" t="s">
        <v>98</v>
      </c>
      <c r="F121" s="18">
        <v>1</v>
      </c>
      <c r="G121" s="18">
        <v>0</v>
      </c>
      <c r="H121" s="19">
        <f t="shared" si="11"/>
        <v>1</v>
      </c>
      <c r="I121" s="20" t="s">
        <v>32</v>
      </c>
      <c r="J121" s="21">
        <v>0.82</v>
      </c>
      <c r="K121" s="20" t="s">
        <v>33</v>
      </c>
      <c r="L121" s="20" t="s">
        <v>8</v>
      </c>
      <c r="M121" s="21">
        <f t="shared" si="12"/>
        <v>0.82</v>
      </c>
      <c r="N121" s="21">
        <f t="shared" si="16"/>
        <v>0</v>
      </c>
      <c r="O121" s="21">
        <f t="shared" si="17"/>
        <v>0.82</v>
      </c>
      <c r="P121" s="21">
        <v>0</v>
      </c>
      <c r="Q121" s="21">
        <f t="shared" si="18"/>
        <v>0.82</v>
      </c>
      <c r="R121" s="22">
        <v>60</v>
      </c>
      <c r="S121" s="90">
        <f t="shared" si="19"/>
        <v>0.49199999999999994</v>
      </c>
      <c r="U121" s="22" t="s">
        <v>66</v>
      </c>
      <c r="V121" s="22" t="s">
        <v>69</v>
      </c>
    </row>
    <row r="122" spans="1:22" s="24" customFormat="1" ht="33.75" customHeight="1">
      <c r="A122" s="16" t="s">
        <v>31</v>
      </c>
      <c r="B122" s="17">
        <v>9781408834213</v>
      </c>
      <c r="C122" s="17" t="s">
        <v>35</v>
      </c>
      <c r="D122" s="17" t="s">
        <v>116</v>
      </c>
      <c r="E122" s="17" t="s">
        <v>98</v>
      </c>
      <c r="F122" s="18">
        <v>1</v>
      </c>
      <c r="G122" s="18">
        <v>0</v>
      </c>
      <c r="H122" s="19">
        <f t="shared" si="11"/>
        <v>1</v>
      </c>
      <c r="I122" s="20" t="s">
        <v>32</v>
      </c>
      <c r="J122" s="21">
        <v>0.82</v>
      </c>
      <c r="K122" s="20" t="s">
        <v>33</v>
      </c>
      <c r="L122" s="20" t="s">
        <v>8</v>
      </c>
      <c r="M122" s="21">
        <f t="shared" si="12"/>
        <v>0.82</v>
      </c>
      <c r="N122" s="21">
        <f t="shared" si="16"/>
        <v>0</v>
      </c>
      <c r="O122" s="21">
        <f t="shared" si="17"/>
        <v>0.82</v>
      </c>
      <c r="P122" s="21">
        <v>0</v>
      </c>
      <c r="Q122" s="21">
        <f t="shared" si="18"/>
        <v>0.82</v>
      </c>
      <c r="R122" s="22">
        <v>60</v>
      </c>
      <c r="S122" s="90">
        <f t="shared" si="19"/>
        <v>0.49199999999999994</v>
      </c>
      <c r="U122" s="22" t="s">
        <v>66</v>
      </c>
      <c r="V122" s="22" t="s">
        <v>69</v>
      </c>
    </row>
    <row r="123" spans="1:22" s="24" customFormat="1" ht="33.75" customHeight="1">
      <c r="A123" s="16" t="s">
        <v>31</v>
      </c>
      <c r="B123" s="17">
        <v>9781408845714</v>
      </c>
      <c r="C123" s="17" t="s">
        <v>35</v>
      </c>
      <c r="D123" s="17" t="s">
        <v>85</v>
      </c>
      <c r="E123" s="17" t="s">
        <v>86</v>
      </c>
      <c r="F123" s="18">
        <v>14</v>
      </c>
      <c r="G123" s="18">
        <v>0</v>
      </c>
      <c r="H123" s="19">
        <f t="shared" si="11"/>
        <v>14</v>
      </c>
      <c r="I123" s="20" t="s">
        <v>32</v>
      </c>
      <c r="J123" s="21">
        <v>0</v>
      </c>
      <c r="K123" s="20" t="s">
        <v>33</v>
      </c>
      <c r="L123" s="20" t="s">
        <v>8</v>
      </c>
      <c r="M123" s="21">
        <f t="shared" si="12"/>
        <v>0</v>
      </c>
      <c r="N123" s="21">
        <f t="shared" si="13"/>
        <v>0</v>
      </c>
      <c r="O123" s="21">
        <f t="shared" si="14"/>
        <v>0</v>
      </c>
      <c r="P123" s="21">
        <v>0</v>
      </c>
      <c r="Q123" s="21">
        <f t="shared" si="15"/>
        <v>0</v>
      </c>
      <c r="R123" s="22">
        <v>60</v>
      </c>
      <c r="S123" s="90">
        <f t="shared" si="10"/>
        <v>0</v>
      </c>
      <c r="U123" s="22" t="s">
        <v>66</v>
      </c>
      <c r="V123" s="22" t="s">
        <v>69</v>
      </c>
    </row>
    <row r="124" spans="1:22">
      <c r="A124" s="16"/>
      <c r="B124" s="17"/>
      <c r="C124" s="17"/>
      <c r="D124" s="17"/>
      <c r="E124" s="17"/>
      <c r="F124" s="18"/>
      <c r="G124" s="18"/>
      <c r="H124" s="19"/>
      <c r="I124" s="20"/>
      <c r="J124" s="21"/>
      <c r="K124" s="20"/>
      <c r="L124" s="20"/>
      <c r="M124" s="21"/>
      <c r="N124" s="21"/>
      <c r="O124" s="21"/>
      <c r="P124" s="21"/>
      <c r="Q124" s="21"/>
      <c r="R124" s="22"/>
      <c r="S124" s="90"/>
      <c r="V124" s="22"/>
    </row>
    <row r="125" spans="1:22" ht="26.25">
      <c r="A125" s="25" t="s">
        <v>59</v>
      </c>
      <c r="B125" s="26"/>
      <c r="C125" s="26"/>
      <c r="D125" s="26"/>
      <c r="E125" s="26"/>
      <c r="F125" s="27">
        <f t="shared" ref="F125:H128" si="20">SUMIF($I$20:$I$124,RIGHT($A125,2),F$20:F$124)</f>
        <v>1</v>
      </c>
      <c r="G125" s="27">
        <f t="shared" si="20"/>
        <v>0</v>
      </c>
      <c r="H125" s="27">
        <f t="shared" si="20"/>
        <v>1</v>
      </c>
      <c r="I125" s="28"/>
      <c r="J125" s="29"/>
      <c r="K125" s="28"/>
      <c r="L125" s="28"/>
      <c r="M125" s="57">
        <f t="shared" ref="M125:Q128" si="21">SUMIF($I$20:$I$124,RIGHT($A125,2),M$20:M$124)</f>
        <v>9.24</v>
      </c>
      <c r="N125" s="57">
        <f t="shared" si="21"/>
        <v>0</v>
      </c>
      <c r="O125" s="57">
        <f t="shared" si="21"/>
        <v>9.24</v>
      </c>
      <c r="P125" s="57">
        <f t="shared" si="21"/>
        <v>0</v>
      </c>
      <c r="Q125" s="57">
        <f t="shared" si="21"/>
        <v>9.24</v>
      </c>
      <c r="R125" s="30"/>
      <c r="S125" s="56">
        <f>SUMIF($I$20:$I$124,RIGHT($A125,2),S$20:S$124)</f>
        <v>5.5439999999999996</v>
      </c>
      <c r="V125" s="22"/>
    </row>
    <row r="126" spans="1:22" ht="26.25">
      <c r="A126" s="25" t="s">
        <v>58</v>
      </c>
      <c r="B126" s="26"/>
      <c r="C126" s="26"/>
      <c r="D126" s="26"/>
      <c r="E126" s="26"/>
      <c r="F126" s="27">
        <f t="shared" si="20"/>
        <v>465</v>
      </c>
      <c r="G126" s="27">
        <f t="shared" si="20"/>
        <v>0</v>
      </c>
      <c r="H126" s="27">
        <f t="shared" si="20"/>
        <v>465</v>
      </c>
      <c r="I126" s="28"/>
      <c r="J126" s="29"/>
      <c r="K126" s="28"/>
      <c r="L126" s="28"/>
      <c r="M126" s="54">
        <f t="shared" si="21"/>
        <v>417.07</v>
      </c>
      <c r="N126" s="54">
        <f t="shared" si="21"/>
        <v>0</v>
      </c>
      <c r="O126" s="54">
        <f t="shared" si="21"/>
        <v>417.07</v>
      </c>
      <c r="P126" s="54">
        <f t="shared" si="21"/>
        <v>0</v>
      </c>
      <c r="Q126" s="54">
        <f t="shared" si="21"/>
        <v>417.07</v>
      </c>
      <c r="R126" s="30"/>
      <c r="S126" s="55">
        <f>SUMIF($I$20:$I$124,RIGHT($A126,2),S$20:S$124)</f>
        <v>254.60249999999999</v>
      </c>
      <c r="V126" s="22"/>
    </row>
    <row r="127" spans="1:22" ht="26.25">
      <c r="A127" s="25" t="s">
        <v>60</v>
      </c>
      <c r="B127" s="26"/>
      <c r="C127" s="26"/>
      <c r="D127" s="26"/>
      <c r="E127" s="26"/>
      <c r="F127" s="27">
        <f t="shared" si="20"/>
        <v>9</v>
      </c>
      <c r="G127" s="27">
        <f t="shared" si="20"/>
        <v>0</v>
      </c>
      <c r="H127" s="27">
        <f t="shared" si="20"/>
        <v>9</v>
      </c>
      <c r="I127" s="28"/>
      <c r="J127" s="29"/>
      <c r="K127" s="28"/>
      <c r="L127" s="28"/>
      <c r="M127" s="57">
        <f t="shared" si="21"/>
        <v>64.09</v>
      </c>
      <c r="N127" s="57">
        <f t="shared" si="21"/>
        <v>0</v>
      </c>
      <c r="O127" s="57">
        <f t="shared" si="21"/>
        <v>64.09</v>
      </c>
      <c r="P127" s="57">
        <f t="shared" si="21"/>
        <v>0</v>
      </c>
      <c r="Q127" s="57">
        <f t="shared" si="21"/>
        <v>64.09</v>
      </c>
      <c r="R127" s="30"/>
      <c r="S127" s="56">
        <f>SUMIF($I$20:$I$124,RIGHT($A127,2),S$20:S$124)</f>
        <v>40.702499999999993</v>
      </c>
      <c r="V127" s="22"/>
    </row>
    <row r="128" spans="1:22" ht="26.25">
      <c r="A128" s="25" t="s">
        <v>61</v>
      </c>
      <c r="B128" s="26"/>
      <c r="C128" s="26"/>
      <c r="D128" s="26"/>
      <c r="E128" s="26"/>
      <c r="F128" s="27">
        <f t="shared" si="20"/>
        <v>174</v>
      </c>
      <c r="G128" s="27">
        <f t="shared" si="20"/>
        <v>2</v>
      </c>
      <c r="H128" s="27">
        <f t="shared" si="20"/>
        <v>172</v>
      </c>
      <c r="I128" s="28"/>
      <c r="J128" s="29"/>
      <c r="K128" s="28"/>
      <c r="L128" s="28"/>
      <c r="M128" s="29">
        <f t="shared" si="21"/>
        <v>1074.4899999999998</v>
      </c>
      <c r="N128" s="29">
        <f t="shared" si="21"/>
        <v>33.32</v>
      </c>
      <c r="O128" s="29">
        <f t="shared" si="21"/>
        <v>1041.1700000000003</v>
      </c>
      <c r="P128" s="29">
        <f t="shared" si="21"/>
        <v>0</v>
      </c>
      <c r="Q128" s="29">
        <f t="shared" si="21"/>
        <v>1041.1700000000003</v>
      </c>
      <c r="R128" s="30"/>
      <c r="S128" s="31">
        <f>SUMIF($I$20:$I$124,RIGHT($A128,2),S$20:S$124)</f>
        <v>633.94649999999956</v>
      </c>
      <c r="V128" s="22"/>
    </row>
    <row r="129" spans="22:22">
      <c r="V129" s="22"/>
    </row>
  </sheetData>
  <autoFilter ref="A19:V128"/>
  <mergeCells count="2">
    <mergeCell ref="R7:S7"/>
    <mergeCell ref="R13:S13"/>
  </mergeCells>
  <conditionalFormatting sqref="C19">
    <cfRule type="cellIs" dxfId="33" priority="1" operator="equal">
      <formula>"NEEDS A CHECK"</formula>
    </cfRule>
    <cfRule type="cellIs" dxfId="3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theme="3" tint="0.39997558519241921"/>
    <pageSetUpPr fitToPage="1"/>
  </sheetPr>
  <dimension ref="A1:V25"/>
  <sheetViews>
    <sheetView view="pageBreakPreview" zoomScale="60" zoomScaleNormal="85" workbookViewId="0">
      <selection activeCell="J20" sqref="J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6" t="s">
        <v>38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COUNTA(A20:A21)</f>
        <v>1</v>
      </c>
      <c r="I13" s="3"/>
      <c r="Q13" s="4" t="s">
        <v>11</v>
      </c>
      <c r="R13" s="95">
        <f>$S$22</f>
        <v>5.5439999999999996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9781408820384</v>
      </c>
      <c r="C20" s="34" t="s">
        <v>35</v>
      </c>
      <c r="D20" s="34" t="s">
        <v>125</v>
      </c>
      <c r="E20" s="34" t="s">
        <v>126</v>
      </c>
      <c r="F20" s="35">
        <v>1</v>
      </c>
      <c r="G20" s="35">
        <v>0</v>
      </c>
      <c r="H20" s="36">
        <f>F20-G20</f>
        <v>1</v>
      </c>
      <c r="I20" s="37" t="s">
        <v>36</v>
      </c>
      <c r="J20" s="38">
        <v>9.24</v>
      </c>
      <c r="K20" s="37" t="s">
        <v>33</v>
      </c>
      <c r="L20" s="37" t="s">
        <v>38</v>
      </c>
      <c r="M20" s="38">
        <f>F20*J20</f>
        <v>9.24</v>
      </c>
      <c r="N20" s="38">
        <f>G20*J20</f>
        <v>0</v>
      </c>
      <c r="O20" s="38">
        <f>M20-N20</f>
        <v>9.24</v>
      </c>
      <c r="P20" s="38">
        <v>0</v>
      </c>
      <c r="Q20" s="38">
        <f>O20-P20</f>
        <v>9.24</v>
      </c>
      <c r="R20" s="39">
        <f>IFERROR(HLOOKUP($V20,'Control Panel'!$G$1:$H$4,4,0),0)</f>
        <v>60</v>
      </c>
      <c r="S20" s="40">
        <f>Q20*R20/100</f>
        <v>5.5439999999999996</v>
      </c>
      <c r="U20" s="22" t="s">
        <v>66</v>
      </c>
      <c r="V20" s="22" t="s">
        <v>69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1</v>
      </c>
      <c r="G22" s="27">
        <f>SUM(G20:G21)</f>
        <v>0</v>
      </c>
      <c r="H22" s="27">
        <f>SUM(H20:H21)</f>
        <v>1</v>
      </c>
      <c r="I22" s="28"/>
      <c r="J22" s="29"/>
      <c r="K22" s="28"/>
      <c r="L22" s="28"/>
      <c r="M22" s="57">
        <f>SUM(M20:M21)</f>
        <v>9.24</v>
      </c>
      <c r="N22" s="57">
        <f>SUM(N20:N21)</f>
        <v>0</v>
      </c>
      <c r="O22" s="57">
        <f>SUM(O20:O21)</f>
        <v>9.24</v>
      </c>
      <c r="P22" s="57">
        <f>SUM(P20:P21)</f>
        <v>0</v>
      </c>
      <c r="Q22" s="57">
        <f>SUM(Q20:Q21)</f>
        <v>9.24</v>
      </c>
      <c r="R22" s="30"/>
      <c r="S22" s="56">
        <f>SUM(S20:S21)</f>
        <v>5.5439999999999996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13:S13"/>
    <mergeCell ref="R8:S8"/>
    <mergeCell ref="R9:S9"/>
    <mergeCell ref="R10:S10"/>
  </mergeCells>
  <conditionalFormatting sqref="C19">
    <cfRule type="cellIs" dxfId="31" priority="1" operator="equal">
      <formula>"NEEDS A CHECK"</formula>
    </cfRule>
    <cfRule type="cellIs" dxfId="3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  <pageSetUpPr fitToPage="1"/>
  </sheetPr>
  <dimension ref="A1:V41"/>
  <sheetViews>
    <sheetView view="pageBreakPreview" topLeftCell="A4" zoomScale="60" zoomScaleNormal="85" workbookViewId="0">
      <selection activeCell="J20" sqref="J20:J39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6" t="s">
        <v>39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COUNTA(A20:A40)</f>
        <v>20</v>
      </c>
      <c r="I13" s="3"/>
      <c r="Q13" s="4" t="s">
        <v>11</v>
      </c>
      <c r="R13" s="97">
        <f>$S$41</f>
        <v>232.79999999999998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9781408842447</v>
      </c>
      <c r="C20" s="34" t="s">
        <v>35</v>
      </c>
      <c r="D20" s="34" t="s">
        <v>119</v>
      </c>
      <c r="E20" s="34" t="s">
        <v>62</v>
      </c>
      <c r="F20" s="35">
        <v>6</v>
      </c>
      <c r="G20" s="35">
        <v>0</v>
      </c>
      <c r="H20" s="36">
        <f>F20-G20</f>
        <v>6</v>
      </c>
      <c r="I20" s="37" t="s">
        <v>40</v>
      </c>
      <c r="J20" s="50">
        <v>22.72</v>
      </c>
      <c r="K20" s="37" t="s">
        <v>33</v>
      </c>
      <c r="L20" s="37" t="s">
        <v>39</v>
      </c>
      <c r="M20" s="50">
        <f>F20*J20</f>
        <v>136.32</v>
      </c>
      <c r="N20" s="50">
        <f>G20*J20</f>
        <v>0</v>
      </c>
      <c r="O20" s="50">
        <f>M20-N20</f>
        <v>136.32</v>
      </c>
      <c r="P20" s="50">
        <v>0</v>
      </c>
      <c r="Q20" s="50">
        <f>O20-P20</f>
        <v>136.32</v>
      </c>
      <c r="R20" s="39">
        <f>IFERROR(HLOOKUP($V20,'Control Panel'!$G$1:$H$4,4,0),0)</f>
        <v>60</v>
      </c>
      <c r="S20" s="52">
        <f>Q20*R20/100</f>
        <v>81.792000000000002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9781408837429</v>
      </c>
      <c r="C21" s="17" t="s">
        <v>35</v>
      </c>
      <c r="D21" s="17" t="s">
        <v>120</v>
      </c>
      <c r="E21" s="17" t="s">
        <v>81</v>
      </c>
      <c r="F21" s="18">
        <v>1</v>
      </c>
      <c r="G21" s="18">
        <v>0</v>
      </c>
      <c r="H21" s="19">
        <f>F21-G21</f>
        <v>1</v>
      </c>
      <c r="I21" s="20" t="s">
        <v>40</v>
      </c>
      <c r="J21" s="51">
        <v>22.72</v>
      </c>
      <c r="K21" s="20" t="s">
        <v>33</v>
      </c>
      <c r="L21" s="20" t="s">
        <v>39</v>
      </c>
      <c r="M21" s="51">
        <f t="shared" ref="M21:M39" si="0">F21*J21</f>
        <v>22.72</v>
      </c>
      <c r="N21" s="51">
        <f t="shared" ref="N21:N39" si="1">G21*J21</f>
        <v>0</v>
      </c>
      <c r="O21" s="51">
        <f t="shared" ref="O21:O39" si="2">M21-N21</f>
        <v>22.72</v>
      </c>
      <c r="P21" s="51">
        <v>0</v>
      </c>
      <c r="Q21" s="51">
        <f t="shared" ref="Q21:Q39" si="3">O21-P21</f>
        <v>22.72</v>
      </c>
      <c r="R21" s="22">
        <f>IFERROR(HLOOKUP($V21,'Control Panel'!$G$1:$H$4,4,0),0)</f>
        <v>60</v>
      </c>
      <c r="S21" s="53">
        <f t="shared" ref="S21:S39" si="4">Q21*R21/100</f>
        <v>13.631999999999998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9781408824849</v>
      </c>
      <c r="C22" s="17" t="s">
        <v>35</v>
      </c>
      <c r="D22" s="17" t="s">
        <v>121</v>
      </c>
      <c r="E22" s="17" t="s">
        <v>122</v>
      </c>
      <c r="F22" s="18">
        <v>1</v>
      </c>
      <c r="G22" s="18">
        <v>0</v>
      </c>
      <c r="H22" s="19">
        <f>F22-G22</f>
        <v>1</v>
      </c>
      <c r="I22" s="20" t="s">
        <v>40</v>
      </c>
      <c r="J22" s="51">
        <v>15.45</v>
      </c>
      <c r="K22" s="20" t="s">
        <v>33</v>
      </c>
      <c r="L22" s="20" t="s">
        <v>39</v>
      </c>
      <c r="M22" s="51">
        <f t="shared" si="0"/>
        <v>15.45</v>
      </c>
      <c r="N22" s="51">
        <f t="shared" si="1"/>
        <v>0</v>
      </c>
      <c r="O22" s="51">
        <f t="shared" si="2"/>
        <v>15.45</v>
      </c>
      <c r="P22" s="51">
        <v>0</v>
      </c>
      <c r="Q22" s="51">
        <f t="shared" si="3"/>
        <v>15.45</v>
      </c>
      <c r="R22" s="22">
        <f>IFERROR(HLOOKUP($V22,'Control Panel'!$G$1:$H$4,4,0),0)</f>
        <v>60</v>
      </c>
      <c r="S22" s="53">
        <f t="shared" si="4"/>
        <v>9.27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9781408832202</v>
      </c>
      <c r="C23" s="17" t="s">
        <v>35</v>
      </c>
      <c r="D23" s="17" t="s">
        <v>123</v>
      </c>
      <c r="E23" s="17" t="s">
        <v>124</v>
      </c>
      <c r="F23" s="18">
        <v>1</v>
      </c>
      <c r="G23" s="18">
        <v>0</v>
      </c>
      <c r="H23" s="19">
        <f>F23-G23</f>
        <v>1</v>
      </c>
      <c r="I23" s="20" t="s">
        <v>40</v>
      </c>
      <c r="J23" s="51">
        <v>15.45</v>
      </c>
      <c r="K23" s="20" t="s">
        <v>33</v>
      </c>
      <c r="L23" s="20" t="s">
        <v>39</v>
      </c>
      <c r="M23" s="51">
        <f t="shared" si="0"/>
        <v>15.45</v>
      </c>
      <c r="N23" s="51">
        <f t="shared" si="1"/>
        <v>0</v>
      </c>
      <c r="O23" s="51">
        <f t="shared" si="2"/>
        <v>15.45</v>
      </c>
      <c r="P23" s="51">
        <v>0</v>
      </c>
      <c r="Q23" s="51">
        <f t="shared" si="3"/>
        <v>15.45</v>
      </c>
      <c r="R23" s="22">
        <f>IFERROR(HLOOKUP($V23,'Control Panel'!$G$1:$H$4,4,0),0)</f>
        <v>60</v>
      </c>
      <c r="S23" s="53">
        <f t="shared" si="4"/>
        <v>9.27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9781408820384</v>
      </c>
      <c r="C24" s="17" t="s">
        <v>35</v>
      </c>
      <c r="D24" s="17" t="s">
        <v>125</v>
      </c>
      <c r="E24" s="17" t="s">
        <v>126</v>
      </c>
      <c r="F24" s="18">
        <v>1</v>
      </c>
      <c r="G24" s="18">
        <v>0</v>
      </c>
      <c r="H24" s="19">
        <f>F24-G24</f>
        <v>1</v>
      </c>
      <c r="I24" s="20" t="s">
        <v>40</v>
      </c>
      <c r="J24" s="51">
        <v>15.45</v>
      </c>
      <c r="K24" s="20" t="s">
        <v>33</v>
      </c>
      <c r="L24" s="20" t="s">
        <v>39</v>
      </c>
      <c r="M24" s="51">
        <f t="shared" si="0"/>
        <v>15.45</v>
      </c>
      <c r="N24" s="51">
        <f t="shared" si="1"/>
        <v>0</v>
      </c>
      <c r="O24" s="51">
        <f t="shared" si="2"/>
        <v>15.45</v>
      </c>
      <c r="P24" s="51">
        <v>0</v>
      </c>
      <c r="Q24" s="51">
        <f t="shared" si="3"/>
        <v>15.45</v>
      </c>
      <c r="R24" s="22">
        <f>IFERROR(HLOOKUP($V24,'Control Panel'!$G$1:$H$4,4,0),0)</f>
        <v>60</v>
      </c>
      <c r="S24" s="53">
        <f t="shared" si="4"/>
        <v>9.27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9781408842683</v>
      </c>
      <c r="C25" s="17" t="s">
        <v>35</v>
      </c>
      <c r="D25" s="17" t="s">
        <v>127</v>
      </c>
      <c r="E25" s="17" t="s">
        <v>128</v>
      </c>
      <c r="F25" s="18">
        <v>1</v>
      </c>
      <c r="G25" s="18">
        <v>0</v>
      </c>
      <c r="H25" s="19">
        <f t="shared" ref="H25:H39" si="5">F25-G25</f>
        <v>1</v>
      </c>
      <c r="I25" s="20" t="s">
        <v>40</v>
      </c>
      <c r="J25" s="51">
        <v>15.45</v>
      </c>
      <c r="K25" s="20" t="s">
        <v>33</v>
      </c>
      <c r="L25" s="20" t="s">
        <v>39</v>
      </c>
      <c r="M25" s="51">
        <f t="shared" si="0"/>
        <v>15.45</v>
      </c>
      <c r="N25" s="51">
        <f t="shared" si="1"/>
        <v>0</v>
      </c>
      <c r="O25" s="51">
        <f t="shared" si="2"/>
        <v>15.45</v>
      </c>
      <c r="P25" s="51">
        <v>0</v>
      </c>
      <c r="Q25" s="51">
        <f t="shared" si="3"/>
        <v>15.45</v>
      </c>
      <c r="R25" s="22">
        <f>IFERROR(HLOOKUP($V25,'Control Panel'!$G$1:$H$4,4,0),0)</f>
        <v>60</v>
      </c>
      <c r="S25" s="53">
        <f t="shared" si="4"/>
        <v>9.27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9781408832493</v>
      </c>
      <c r="C26" s="17" t="s">
        <v>35</v>
      </c>
      <c r="D26" s="17" t="s">
        <v>129</v>
      </c>
      <c r="E26" s="17" t="s">
        <v>130</v>
      </c>
      <c r="F26" s="18">
        <v>1</v>
      </c>
      <c r="G26" s="18">
        <v>0</v>
      </c>
      <c r="H26" s="19">
        <f t="shared" si="5"/>
        <v>1</v>
      </c>
      <c r="I26" s="20" t="s">
        <v>40</v>
      </c>
      <c r="J26" s="51">
        <v>15.45</v>
      </c>
      <c r="K26" s="20" t="s">
        <v>33</v>
      </c>
      <c r="L26" s="20" t="s">
        <v>39</v>
      </c>
      <c r="M26" s="51">
        <f t="shared" si="0"/>
        <v>15.45</v>
      </c>
      <c r="N26" s="51">
        <f t="shared" si="1"/>
        <v>0</v>
      </c>
      <c r="O26" s="51">
        <f t="shared" si="2"/>
        <v>15.45</v>
      </c>
      <c r="P26" s="51">
        <v>0</v>
      </c>
      <c r="Q26" s="51">
        <f t="shared" si="3"/>
        <v>15.45</v>
      </c>
      <c r="R26" s="22">
        <f>IFERROR(HLOOKUP($V26,'Control Panel'!$G$1:$H$4,4,0),0)</f>
        <v>60</v>
      </c>
      <c r="S26" s="53">
        <f t="shared" si="4"/>
        <v>9.27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9781408835913</v>
      </c>
      <c r="C27" s="17" t="s">
        <v>35</v>
      </c>
      <c r="D27" s="17" t="s">
        <v>41</v>
      </c>
      <c r="E27" s="17" t="s">
        <v>82</v>
      </c>
      <c r="F27" s="18">
        <v>3</v>
      </c>
      <c r="G27" s="18">
        <v>0</v>
      </c>
      <c r="H27" s="19">
        <f t="shared" si="5"/>
        <v>3</v>
      </c>
      <c r="I27" s="20" t="s">
        <v>40</v>
      </c>
      <c r="J27" s="51">
        <v>13.63</v>
      </c>
      <c r="K27" s="20" t="s">
        <v>33</v>
      </c>
      <c r="L27" s="20" t="s">
        <v>39</v>
      </c>
      <c r="M27" s="51">
        <f t="shared" si="0"/>
        <v>40.89</v>
      </c>
      <c r="N27" s="51">
        <f t="shared" si="1"/>
        <v>0</v>
      </c>
      <c r="O27" s="51">
        <f t="shared" si="2"/>
        <v>40.89</v>
      </c>
      <c r="P27" s="51">
        <v>0</v>
      </c>
      <c r="Q27" s="51">
        <f t="shared" si="3"/>
        <v>40.89</v>
      </c>
      <c r="R27" s="22">
        <f>IFERROR(HLOOKUP($V27,'Control Panel'!$G$1:$H$4,4,0),0)</f>
        <v>60</v>
      </c>
      <c r="S27" s="53">
        <f t="shared" si="4"/>
        <v>24.534000000000002</v>
      </c>
      <c r="U27" s="22" t="s">
        <v>66</v>
      </c>
      <c r="V27" s="22" t="s">
        <v>69</v>
      </c>
    </row>
    <row r="28" spans="1:22" s="24" customFormat="1" ht="33.75" customHeight="1">
      <c r="A28" s="16" t="s">
        <v>31</v>
      </c>
      <c r="B28" s="17">
        <v>9781408808665</v>
      </c>
      <c r="C28" s="17" t="s">
        <v>35</v>
      </c>
      <c r="D28" s="17" t="s">
        <v>53</v>
      </c>
      <c r="E28" s="17" t="s">
        <v>54</v>
      </c>
      <c r="F28" s="18">
        <v>1</v>
      </c>
      <c r="G28" s="18">
        <v>0</v>
      </c>
      <c r="H28" s="19">
        <f t="shared" si="5"/>
        <v>1</v>
      </c>
      <c r="I28" s="20" t="s">
        <v>40</v>
      </c>
      <c r="J28" s="51">
        <v>13.63</v>
      </c>
      <c r="K28" s="20" t="s">
        <v>33</v>
      </c>
      <c r="L28" s="20" t="s">
        <v>39</v>
      </c>
      <c r="M28" s="51">
        <f t="shared" si="0"/>
        <v>13.63</v>
      </c>
      <c r="N28" s="51">
        <f t="shared" si="1"/>
        <v>0</v>
      </c>
      <c r="O28" s="51">
        <f t="shared" si="2"/>
        <v>13.63</v>
      </c>
      <c r="P28" s="51">
        <v>0</v>
      </c>
      <c r="Q28" s="51">
        <f t="shared" si="3"/>
        <v>13.63</v>
      </c>
      <c r="R28" s="22">
        <f>IFERROR(HLOOKUP($V28,'Control Panel'!$G$1:$H$4,4,0),0)</f>
        <v>60</v>
      </c>
      <c r="S28" s="53">
        <f t="shared" si="4"/>
        <v>8.1780000000000008</v>
      </c>
      <c r="U28" s="22" t="s">
        <v>66</v>
      </c>
      <c r="V28" s="22" t="s">
        <v>69</v>
      </c>
    </row>
    <row r="29" spans="1:22" s="24" customFormat="1" ht="33.75" customHeight="1">
      <c r="A29" s="16" t="s">
        <v>31</v>
      </c>
      <c r="B29" s="17">
        <v>9781448211418</v>
      </c>
      <c r="C29" s="17" t="s">
        <v>35</v>
      </c>
      <c r="D29" s="17" t="s">
        <v>131</v>
      </c>
      <c r="E29" s="17" t="s">
        <v>132</v>
      </c>
      <c r="F29" s="18">
        <v>1</v>
      </c>
      <c r="G29" s="18">
        <v>0</v>
      </c>
      <c r="H29" s="19">
        <f t="shared" si="5"/>
        <v>1</v>
      </c>
      <c r="I29" s="20" t="s">
        <v>40</v>
      </c>
      <c r="J29" s="51">
        <v>12.72</v>
      </c>
      <c r="K29" s="20" t="s">
        <v>33</v>
      </c>
      <c r="L29" s="20" t="s">
        <v>39</v>
      </c>
      <c r="M29" s="51">
        <f t="shared" si="0"/>
        <v>12.72</v>
      </c>
      <c r="N29" s="51">
        <f t="shared" si="1"/>
        <v>0</v>
      </c>
      <c r="O29" s="51">
        <f t="shared" si="2"/>
        <v>12.72</v>
      </c>
      <c r="P29" s="51">
        <v>0</v>
      </c>
      <c r="Q29" s="51">
        <f t="shared" si="3"/>
        <v>12.72</v>
      </c>
      <c r="R29" s="22">
        <f>IFERROR(HLOOKUP($V29,'Control Panel'!$G$1:$H$4,4,0),0)</f>
        <v>60</v>
      </c>
      <c r="S29" s="53">
        <f t="shared" si="4"/>
        <v>7.6320000000000006</v>
      </c>
      <c r="U29" s="22" t="s">
        <v>66</v>
      </c>
      <c r="V29" s="22" t="s">
        <v>69</v>
      </c>
    </row>
    <row r="30" spans="1:22" s="24" customFormat="1" ht="33.75" customHeight="1">
      <c r="A30" s="16" t="s">
        <v>31</v>
      </c>
      <c r="B30" s="17">
        <v>9781408829813</v>
      </c>
      <c r="C30" s="17" t="s">
        <v>35</v>
      </c>
      <c r="D30" s="17" t="s">
        <v>133</v>
      </c>
      <c r="E30" s="17" t="s">
        <v>134</v>
      </c>
      <c r="F30" s="18">
        <v>1</v>
      </c>
      <c r="G30" s="18">
        <v>0</v>
      </c>
      <c r="H30" s="19">
        <f t="shared" si="5"/>
        <v>1</v>
      </c>
      <c r="I30" s="20" t="s">
        <v>40</v>
      </c>
      <c r="J30" s="51">
        <v>12.72</v>
      </c>
      <c r="K30" s="20" t="s">
        <v>33</v>
      </c>
      <c r="L30" s="20" t="s">
        <v>39</v>
      </c>
      <c r="M30" s="51">
        <f t="shared" si="0"/>
        <v>12.72</v>
      </c>
      <c r="N30" s="51">
        <f t="shared" si="1"/>
        <v>0</v>
      </c>
      <c r="O30" s="51">
        <f t="shared" si="2"/>
        <v>12.72</v>
      </c>
      <c r="P30" s="51">
        <v>0</v>
      </c>
      <c r="Q30" s="51">
        <f t="shared" si="3"/>
        <v>12.72</v>
      </c>
      <c r="R30" s="22">
        <f>IFERROR(HLOOKUP($V30,'Control Panel'!$G$1:$H$4,4,0),0)</f>
        <v>60</v>
      </c>
      <c r="S30" s="53">
        <f t="shared" si="4"/>
        <v>7.6320000000000006</v>
      </c>
      <c r="U30" s="22" t="s">
        <v>66</v>
      </c>
      <c r="V30" s="22" t="s">
        <v>69</v>
      </c>
    </row>
    <row r="31" spans="1:22" s="24" customFormat="1" ht="33.75" customHeight="1">
      <c r="A31" s="16" t="s">
        <v>31</v>
      </c>
      <c r="B31" s="17">
        <v>9781408807590</v>
      </c>
      <c r="C31" s="17" t="s">
        <v>35</v>
      </c>
      <c r="D31" s="17" t="s">
        <v>56</v>
      </c>
      <c r="E31" s="17" t="s">
        <v>54</v>
      </c>
      <c r="F31" s="18">
        <v>2</v>
      </c>
      <c r="G31" s="18">
        <v>0</v>
      </c>
      <c r="H31" s="19">
        <f t="shared" si="5"/>
        <v>2</v>
      </c>
      <c r="I31" s="20" t="s">
        <v>40</v>
      </c>
      <c r="J31" s="51">
        <v>10.9</v>
      </c>
      <c r="K31" s="20" t="s">
        <v>33</v>
      </c>
      <c r="L31" s="20" t="s">
        <v>39</v>
      </c>
      <c r="M31" s="51">
        <f t="shared" si="0"/>
        <v>21.8</v>
      </c>
      <c r="N31" s="51">
        <f t="shared" si="1"/>
        <v>0</v>
      </c>
      <c r="O31" s="51">
        <f t="shared" si="2"/>
        <v>21.8</v>
      </c>
      <c r="P31" s="51">
        <v>0</v>
      </c>
      <c r="Q31" s="51">
        <f t="shared" si="3"/>
        <v>21.8</v>
      </c>
      <c r="R31" s="22">
        <f>IFERROR(HLOOKUP($V31,'Control Panel'!$G$1:$H$4,4,0),0)</f>
        <v>60</v>
      </c>
      <c r="S31" s="53">
        <f t="shared" si="4"/>
        <v>13.08</v>
      </c>
      <c r="U31" s="22" t="s">
        <v>66</v>
      </c>
      <c r="V31" s="22" t="s">
        <v>69</v>
      </c>
    </row>
    <row r="32" spans="1:22" s="24" customFormat="1" ht="33.75" customHeight="1">
      <c r="A32" s="16" t="s">
        <v>31</v>
      </c>
      <c r="B32" s="17">
        <v>9781408803721</v>
      </c>
      <c r="C32" s="17" t="s">
        <v>35</v>
      </c>
      <c r="D32" s="17" t="s">
        <v>47</v>
      </c>
      <c r="E32" s="17" t="s">
        <v>62</v>
      </c>
      <c r="F32" s="18">
        <v>1</v>
      </c>
      <c r="G32" s="18">
        <v>0</v>
      </c>
      <c r="H32" s="19">
        <f t="shared" si="5"/>
        <v>1</v>
      </c>
      <c r="I32" s="20" t="s">
        <v>40</v>
      </c>
      <c r="J32" s="51">
        <v>10.9</v>
      </c>
      <c r="K32" s="20" t="s">
        <v>33</v>
      </c>
      <c r="L32" s="20" t="s">
        <v>39</v>
      </c>
      <c r="M32" s="51">
        <f t="shared" si="0"/>
        <v>10.9</v>
      </c>
      <c r="N32" s="51">
        <f t="shared" si="1"/>
        <v>0</v>
      </c>
      <c r="O32" s="51">
        <f t="shared" si="2"/>
        <v>10.9</v>
      </c>
      <c r="P32" s="51">
        <v>0</v>
      </c>
      <c r="Q32" s="51">
        <f t="shared" si="3"/>
        <v>10.9</v>
      </c>
      <c r="R32" s="22">
        <f>IFERROR(HLOOKUP($V32,'Control Panel'!$G$1:$H$4,4,0),0)</f>
        <v>60</v>
      </c>
      <c r="S32" s="53">
        <f t="shared" si="4"/>
        <v>6.54</v>
      </c>
      <c r="U32" s="22" t="s">
        <v>66</v>
      </c>
      <c r="V32" s="22" t="s">
        <v>69</v>
      </c>
    </row>
    <row r="33" spans="1:22" s="24" customFormat="1" ht="33.75" customHeight="1">
      <c r="A33" s="16" t="s">
        <v>31</v>
      </c>
      <c r="B33" s="17">
        <v>9781408830055</v>
      </c>
      <c r="C33" s="17" t="s">
        <v>35</v>
      </c>
      <c r="D33" s="17" t="s">
        <v>136</v>
      </c>
      <c r="E33" s="17" t="s">
        <v>137</v>
      </c>
      <c r="F33" s="18">
        <v>1</v>
      </c>
      <c r="G33" s="18">
        <v>0</v>
      </c>
      <c r="H33" s="19">
        <f t="shared" si="5"/>
        <v>1</v>
      </c>
      <c r="I33" s="20" t="s">
        <v>40</v>
      </c>
      <c r="J33" s="51">
        <v>10.9</v>
      </c>
      <c r="K33" s="20" t="s">
        <v>33</v>
      </c>
      <c r="L33" s="20" t="s">
        <v>39</v>
      </c>
      <c r="M33" s="51">
        <f t="shared" si="0"/>
        <v>10.9</v>
      </c>
      <c r="N33" s="51">
        <f t="shared" si="1"/>
        <v>0</v>
      </c>
      <c r="O33" s="51">
        <f t="shared" si="2"/>
        <v>10.9</v>
      </c>
      <c r="P33" s="51">
        <v>0</v>
      </c>
      <c r="Q33" s="51">
        <f t="shared" si="3"/>
        <v>10.9</v>
      </c>
      <c r="R33" s="22">
        <f>IFERROR(HLOOKUP($V33,'Control Panel'!$G$1:$H$4,4,0),0)</f>
        <v>60</v>
      </c>
      <c r="S33" s="53">
        <f t="shared" si="4"/>
        <v>6.54</v>
      </c>
      <c r="U33" s="22" t="s">
        <v>66</v>
      </c>
      <c r="V33" s="22" t="s">
        <v>69</v>
      </c>
    </row>
    <row r="34" spans="1:22" s="24" customFormat="1" ht="33.75" customHeight="1">
      <c r="A34" s="16" t="s">
        <v>31</v>
      </c>
      <c r="B34" s="17">
        <v>9781408811733</v>
      </c>
      <c r="C34" s="17" t="s">
        <v>35</v>
      </c>
      <c r="D34" s="17" t="s">
        <v>138</v>
      </c>
      <c r="E34" s="17" t="s">
        <v>139</v>
      </c>
      <c r="F34" s="18">
        <v>1</v>
      </c>
      <c r="G34" s="18">
        <v>0</v>
      </c>
      <c r="H34" s="19">
        <f>F34-G34</f>
        <v>1</v>
      </c>
      <c r="I34" s="20" t="s">
        <v>40</v>
      </c>
      <c r="J34" s="51">
        <v>9.99</v>
      </c>
      <c r="K34" s="20" t="s">
        <v>33</v>
      </c>
      <c r="L34" s="20" t="s">
        <v>39</v>
      </c>
      <c r="M34" s="51">
        <f>F34*J34</f>
        <v>9.99</v>
      </c>
      <c r="N34" s="51">
        <f>G34*J34</f>
        <v>0</v>
      </c>
      <c r="O34" s="51">
        <f>M34-N34</f>
        <v>9.99</v>
      </c>
      <c r="P34" s="51">
        <v>0</v>
      </c>
      <c r="Q34" s="51">
        <f>O34-P34</f>
        <v>9.99</v>
      </c>
      <c r="R34" s="22">
        <f>IFERROR(HLOOKUP($V34,'Control Panel'!$G$1:$H$4,4,0),0)</f>
        <v>60</v>
      </c>
      <c r="S34" s="53">
        <f>Q34*R34/100</f>
        <v>5.9939999999999998</v>
      </c>
      <c r="U34" s="22" t="s">
        <v>66</v>
      </c>
      <c r="V34" s="22" t="s">
        <v>69</v>
      </c>
    </row>
    <row r="35" spans="1:22" s="24" customFormat="1" ht="33.75" customHeight="1">
      <c r="A35" s="16" t="s">
        <v>31</v>
      </c>
      <c r="B35" s="17">
        <v>9781408824559</v>
      </c>
      <c r="C35" s="17" t="s">
        <v>35</v>
      </c>
      <c r="D35" s="17" t="s">
        <v>99</v>
      </c>
      <c r="E35" s="17" t="s">
        <v>100</v>
      </c>
      <c r="F35" s="18">
        <v>1</v>
      </c>
      <c r="G35" s="18">
        <v>0</v>
      </c>
      <c r="H35" s="19">
        <f>F35-G35</f>
        <v>1</v>
      </c>
      <c r="I35" s="20" t="s">
        <v>40</v>
      </c>
      <c r="J35" s="51">
        <v>9.08</v>
      </c>
      <c r="K35" s="20" t="s">
        <v>33</v>
      </c>
      <c r="L35" s="20" t="s">
        <v>39</v>
      </c>
      <c r="M35" s="51">
        <f>F35*J35</f>
        <v>9.08</v>
      </c>
      <c r="N35" s="51">
        <f>G35*J35</f>
        <v>0</v>
      </c>
      <c r="O35" s="51">
        <f>M35-N35</f>
        <v>9.08</v>
      </c>
      <c r="P35" s="51">
        <v>0</v>
      </c>
      <c r="Q35" s="51">
        <f>O35-P35</f>
        <v>9.08</v>
      </c>
      <c r="R35" s="22">
        <f>IFERROR(HLOOKUP($V35,'Control Panel'!$G$1:$H$4,4,0),0)</f>
        <v>60</v>
      </c>
      <c r="S35" s="53">
        <f>Q35*R35/100</f>
        <v>5.4479999999999995</v>
      </c>
      <c r="U35" s="22" t="s">
        <v>66</v>
      </c>
      <c r="V35" s="22" t="s">
        <v>69</v>
      </c>
    </row>
    <row r="36" spans="1:22" s="24" customFormat="1" ht="33.75" customHeight="1">
      <c r="A36" s="16" t="s">
        <v>31</v>
      </c>
      <c r="B36" s="17">
        <v>9781408810279</v>
      </c>
      <c r="C36" s="17" t="s">
        <v>35</v>
      </c>
      <c r="D36" s="17" t="s">
        <v>140</v>
      </c>
      <c r="E36" s="17" t="s">
        <v>141</v>
      </c>
      <c r="F36" s="18">
        <v>1</v>
      </c>
      <c r="G36" s="18">
        <v>0</v>
      </c>
      <c r="H36" s="19">
        <f>F36-G36</f>
        <v>1</v>
      </c>
      <c r="I36" s="20" t="s">
        <v>40</v>
      </c>
      <c r="J36" s="51">
        <v>4.54</v>
      </c>
      <c r="K36" s="20" t="s">
        <v>33</v>
      </c>
      <c r="L36" s="20" t="s">
        <v>39</v>
      </c>
      <c r="M36" s="51">
        <f>F36*J36</f>
        <v>4.54</v>
      </c>
      <c r="N36" s="51">
        <f>G36*J36</f>
        <v>0</v>
      </c>
      <c r="O36" s="51">
        <f>M36-N36</f>
        <v>4.54</v>
      </c>
      <c r="P36" s="51">
        <v>0</v>
      </c>
      <c r="Q36" s="51">
        <f>O36-P36</f>
        <v>4.54</v>
      </c>
      <c r="R36" s="22">
        <f>IFERROR(HLOOKUP($V36,'Control Panel'!$G$1:$H$4,4,0),0)</f>
        <v>60</v>
      </c>
      <c r="S36" s="53">
        <f>Q36*R36/100</f>
        <v>2.7239999999999998</v>
      </c>
      <c r="U36" s="22" t="s">
        <v>66</v>
      </c>
      <c r="V36" s="22" t="s">
        <v>69</v>
      </c>
    </row>
    <row r="37" spans="1:22" s="24" customFormat="1" ht="33.75" customHeight="1">
      <c r="A37" s="16" t="s">
        <v>31</v>
      </c>
      <c r="B37" s="17">
        <v>9781408810644</v>
      </c>
      <c r="C37" s="17" t="s">
        <v>35</v>
      </c>
      <c r="D37" s="17" t="s">
        <v>142</v>
      </c>
      <c r="E37" s="17" t="s">
        <v>143</v>
      </c>
      <c r="F37" s="18">
        <v>1</v>
      </c>
      <c r="G37" s="18">
        <v>0</v>
      </c>
      <c r="H37" s="19">
        <f>F37-G37</f>
        <v>1</v>
      </c>
      <c r="I37" s="20" t="s">
        <v>40</v>
      </c>
      <c r="J37" s="51">
        <v>4.54</v>
      </c>
      <c r="K37" s="20" t="s">
        <v>33</v>
      </c>
      <c r="L37" s="20" t="s">
        <v>39</v>
      </c>
      <c r="M37" s="51">
        <f>F37*J37</f>
        <v>4.54</v>
      </c>
      <c r="N37" s="51">
        <f>G37*J37</f>
        <v>0</v>
      </c>
      <c r="O37" s="51">
        <f>M37-N37</f>
        <v>4.54</v>
      </c>
      <c r="P37" s="51">
        <v>0</v>
      </c>
      <c r="Q37" s="51">
        <f>O37-P37</f>
        <v>4.54</v>
      </c>
      <c r="R37" s="22">
        <f>IFERROR(HLOOKUP($V37,'Control Panel'!$G$1:$H$4,4,0),0)</f>
        <v>60</v>
      </c>
      <c r="S37" s="53">
        <f>Q37*R37/100</f>
        <v>2.7239999999999998</v>
      </c>
      <c r="U37" s="22" t="s">
        <v>66</v>
      </c>
      <c r="V37" s="22" t="s">
        <v>69</v>
      </c>
    </row>
    <row r="38" spans="1:22" s="24" customFormat="1" ht="33.75" customHeight="1">
      <c r="A38" s="16" t="s">
        <v>31</v>
      </c>
      <c r="B38" s="17">
        <v>9781408803721</v>
      </c>
      <c r="C38" s="17" t="s">
        <v>35</v>
      </c>
      <c r="D38" s="17" t="s">
        <v>47</v>
      </c>
      <c r="E38" s="17" t="s">
        <v>62</v>
      </c>
      <c r="F38" s="18">
        <v>432</v>
      </c>
      <c r="G38" s="18">
        <v>0</v>
      </c>
      <c r="H38" s="19">
        <f>F38-G38</f>
        <v>432</v>
      </c>
      <c r="I38" s="20" t="s">
        <v>40</v>
      </c>
      <c r="J38" s="51">
        <v>0</v>
      </c>
      <c r="K38" s="20" t="s">
        <v>33</v>
      </c>
      <c r="L38" s="20" t="s">
        <v>39</v>
      </c>
      <c r="M38" s="51">
        <f>F38*J38</f>
        <v>0</v>
      </c>
      <c r="N38" s="51">
        <f>G38*J38</f>
        <v>0</v>
      </c>
      <c r="O38" s="51">
        <f>M38-N38</f>
        <v>0</v>
      </c>
      <c r="P38" s="51">
        <v>0</v>
      </c>
      <c r="Q38" s="51">
        <f>O38-P38</f>
        <v>0</v>
      </c>
      <c r="R38" s="22">
        <f>IFERROR(HLOOKUP($V38,'Control Panel'!$G$1:$H$4,4,0),0)</f>
        <v>60</v>
      </c>
      <c r="S38" s="53">
        <f>Q38*R38/100</f>
        <v>0</v>
      </c>
      <c r="U38" s="22" t="s">
        <v>66</v>
      </c>
      <c r="V38" s="22" t="s">
        <v>69</v>
      </c>
    </row>
    <row r="39" spans="1:22" s="24" customFormat="1" ht="33.75" customHeight="1">
      <c r="A39" s="16" t="s">
        <v>31</v>
      </c>
      <c r="B39" s="17">
        <v>9781408845714</v>
      </c>
      <c r="C39" s="17" t="s">
        <v>35</v>
      </c>
      <c r="D39" s="17" t="s">
        <v>85</v>
      </c>
      <c r="E39" s="17" t="s">
        <v>86</v>
      </c>
      <c r="F39" s="18">
        <v>5</v>
      </c>
      <c r="G39" s="18">
        <v>0</v>
      </c>
      <c r="H39" s="19">
        <f t="shared" si="5"/>
        <v>5</v>
      </c>
      <c r="I39" s="20" t="s">
        <v>40</v>
      </c>
      <c r="J39" s="51">
        <v>0</v>
      </c>
      <c r="K39" s="20" t="s">
        <v>33</v>
      </c>
      <c r="L39" s="20" t="s">
        <v>39</v>
      </c>
      <c r="M39" s="51">
        <f t="shared" si="0"/>
        <v>0</v>
      </c>
      <c r="N39" s="51">
        <f t="shared" si="1"/>
        <v>0</v>
      </c>
      <c r="O39" s="51">
        <f t="shared" si="2"/>
        <v>0</v>
      </c>
      <c r="P39" s="51">
        <v>0</v>
      </c>
      <c r="Q39" s="51">
        <f t="shared" si="3"/>
        <v>0</v>
      </c>
      <c r="R39" s="22">
        <f>IFERROR(HLOOKUP($V39,'Control Panel'!$G$1:$H$4,4,0),0)</f>
        <v>60</v>
      </c>
      <c r="S39" s="53">
        <f t="shared" si="4"/>
        <v>0</v>
      </c>
      <c r="U39" s="22" t="s">
        <v>66</v>
      </c>
      <c r="V39" s="22" t="s">
        <v>69</v>
      </c>
    </row>
    <row r="40" spans="1:22">
      <c r="A40" s="41"/>
      <c r="B40" s="42"/>
      <c r="C40" s="42"/>
      <c r="D40" s="42"/>
      <c r="E40" s="42"/>
      <c r="F40" s="43"/>
      <c r="G40" s="43"/>
      <c r="H40" s="44"/>
      <c r="I40" s="45"/>
      <c r="J40" s="46"/>
      <c r="K40" s="45"/>
      <c r="L40" s="45"/>
      <c r="M40" s="46"/>
      <c r="N40" s="46"/>
      <c r="O40" s="46"/>
      <c r="P40" s="46"/>
      <c r="Q40" s="46"/>
      <c r="R40" s="47"/>
      <c r="S40" s="48"/>
    </row>
    <row r="41" spans="1:22" ht="26.25">
      <c r="A41" s="25" t="s">
        <v>34</v>
      </c>
      <c r="B41" s="26"/>
      <c r="C41" s="26"/>
      <c r="D41" s="26"/>
      <c r="E41" s="26"/>
      <c r="F41" s="27">
        <f>SUM(F20:F40)</f>
        <v>463</v>
      </c>
      <c r="G41" s="27">
        <f>SUM(G20:G40)</f>
        <v>0</v>
      </c>
      <c r="H41" s="27">
        <f>SUM(H20:H40)</f>
        <v>463</v>
      </c>
      <c r="I41" s="28"/>
      <c r="J41" s="29"/>
      <c r="K41" s="28"/>
      <c r="L41" s="28"/>
      <c r="M41" s="54">
        <f>SUM(M20:M40)</f>
        <v>388</v>
      </c>
      <c r="N41" s="54">
        <f>SUM(N20:N40)</f>
        <v>0</v>
      </c>
      <c r="O41" s="54">
        <f>SUM(O20:O40)</f>
        <v>388</v>
      </c>
      <c r="P41" s="54">
        <f>SUM(P20:P40)</f>
        <v>0</v>
      </c>
      <c r="Q41" s="54">
        <f>SUM(Q20:Q40)</f>
        <v>388</v>
      </c>
      <c r="R41" s="30"/>
      <c r="S41" s="55">
        <f>SUM(S20:S40)</f>
        <v>232.79999999999998</v>
      </c>
    </row>
  </sheetData>
  <sortState ref="A20:S25">
    <sortCondition descending="1" ref="J20:J25"/>
    <sortCondition descending="1" ref="H20:H25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9" priority="1" operator="equal">
      <formula>"NEEDS A CHECK"</formula>
    </cfRule>
    <cfRule type="cellIs" dxfId="2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theme="3" tint="0.39997558519241921"/>
    <pageSetUpPr fitToPage="1"/>
  </sheetPr>
  <dimension ref="A1:V29"/>
  <sheetViews>
    <sheetView view="pageBreakPreview" topLeftCell="G1" zoomScale="60" zoomScaleNormal="85" workbookViewId="0">
      <selection activeCell="T32" sqref="T32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6" t="s">
        <v>38</v>
      </c>
      <c r="I11" s="3"/>
      <c r="R11" s="6"/>
    </row>
    <row r="12" spans="1:19" s="2" customFormat="1" ht="26.25">
      <c r="A12" s="4" t="s">
        <v>9</v>
      </c>
      <c r="C12" s="6">
        <v>1</v>
      </c>
      <c r="I12" s="3"/>
      <c r="R12" s="6"/>
    </row>
    <row r="13" spans="1:19" s="2" customFormat="1" ht="26.25">
      <c r="A13" s="4" t="s">
        <v>10</v>
      </c>
      <c r="C13" s="6">
        <f>COUNTA(A20:A28)</f>
        <v>8</v>
      </c>
      <c r="I13" s="3"/>
      <c r="Q13" s="4" t="s">
        <v>11</v>
      </c>
      <c r="R13" s="95">
        <f>$S$29</f>
        <v>29.459999999999997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9781408842447</v>
      </c>
      <c r="C20" s="17" t="s">
        <v>35</v>
      </c>
      <c r="D20" s="17" t="s">
        <v>119</v>
      </c>
      <c r="E20" s="17" t="s">
        <v>62</v>
      </c>
      <c r="F20" s="18">
        <v>1</v>
      </c>
      <c r="G20" s="18">
        <v>0</v>
      </c>
      <c r="H20" s="19">
        <f t="shared" ref="H20:H27" si="0">F20-G20</f>
        <v>1</v>
      </c>
      <c r="I20" s="20" t="s">
        <v>37</v>
      </c>
      <c r="J20" s="32">
        <v>16.8</v>
      </c>
      <c r="K20" s="20" t="s">
        <v>33</v>
      </c>
      <c r="L20" s="20" t="s">
        <v>38</v>
      </c>
      <c r="M20" s="32">
        <f>F20*J20</f>
        <v>16.8</v>
      </c>
      <c r="N20" s="32">
        <f>G20*J20</f>
        <v>0</v>
      </c>
      <c r="O20" s="32">
        <f>M20-N20</f>
        <v>16.8</v>
      </c>
      <c r="P20" s="32">
        <v>0</v>
      </c>
      <c r="Q20" s="32">
        <f>O20-P20</f>
        <v>16.8</v>
      </c>
      <c r="R20" s="22">
        <f>IFERROR(HLOOKUP($V20,'Control Panel'!$G$1:$H$4,4,0),0)</f>
        <v>60</v>
      </c>
      <c r="S20" s="49">
        <f>Q20*R20/100</f>
        <v>10.08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9781408826782</v>
      </c>
      <c r="C21" s="17" t="s">
        <v>35</v>
      </c>
      <c r="D21" s="17" t="s">
        <v>147</v>
      </c>
      <c r="E21" s="17" t="s">
        <v>148</v>
      </c>
      <c r="F21" s="18">
        <v>1</v>
      </c>
      <c r="G21" s="18">
        <v>0</v>
      </c>
      <c r="H21" s="19">
        <f t="shared" si="0"/>
        <v>1</v>
      </c>
      <c r="I21" s="20" t="s">
        <v>37</v>
      </c>
      <c r="J21" s="32">
        <v>8.39</v>
      </c>
      <c r="K21" s="20" t="s">
        <v>33</v>
      </c>
      <c r="L21" s="20" t="s">
        <v>38</v>
      </c>
      <c r="M21" s="32">
        <f t="shared" ref="M21:M27" si="1">F21*J21</f>
        <v>8.39</v>
      </c>
      <c r="N21" s="32">
        <f t="shared" ref="N21:N27" si="2">G21*J21</f>
        <v>0</v>
      </c>
      <c r="O21" s="32">
        <f t="shared" ref="O21:O27" si="3">M21-N21</f>
        <v>8.39</v>
      </c>
      <c r="P21" s="32">
        <v>0</v>
      </c>
      <c r="Q21" s="32">
        <f t="shared" ref="Q21:Q27" si="4">O21-P21</f>
        <v>8.39</v>
      </c>
      <c r="R21" s="22">
        <f>IFERROR(HLOOKUP($V21,'Control Panel'!$G$1:$H$4,4,0),0)</f>
        <v>60</v>
      </c>
      <c r="S21" s="49">
        <f t="shared" ref="S21:S27" si="5">Q21*R21/100</f>
        <v>5.0340000000000007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9781408822562</v>
      </c>
      <c r="C22" s="17" t="s">
        <v>35</v>
      </c>
      <c r="D22" s="17" t="s">
        <v>149</v>
      </c>
      <c r="E22" s="17" t="s">
        <v>96</v>
      </c>
      <c r="F22" s="18">
        <v>1</v>
      </c>
      <c r="G22" s="18">
        <v>0</v>
      </c>
      <c r="H22" s="19">
        <f t="shared" si="0"/>
        <v>1</v>
      </c>
      <c r="I22" s="20" t="s">
        <v>37</v>
      </c>
      <c r="J22" s="32">
        <v>7.99</v>
      </c>
      <c r="K22" s="20" t="s">
        <v>33</v>
      </c>
      <c r="L22" s="20" t="s">
        <v>38</v>
      </c>
      <c r="M22" s="32">
        <f t="shared" si="1"/>
        <v>7.99</v>
      </c>
      <c r="N22" s="32">
        <f t="shared" si="2"/>
        <v>0</v>
      </c>
      <c r="O22" s="32">
        <f t="shared" si="3"/>
        <v>7.99</v>
      </c>
      <c r="P22" s="32">
        <v>0</v>
      </c>
      <c r="Q22" s="32">
        <f t="shared" si="4"/>
        <v>7.99</v>
      </c>
      <c r="R22" s="22">
        <f>IFERROR(HLOOKUP($V22,'Control Panel'!$G$1:$H$4,4,0),0)</f>
        <v>60</v>
      </c>
      <c r="S22" s="49">
        <f t="shared" si="5"/>
        <v>4.7940000000000005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9781408834633</v>
      </c>
      <c r="C23" s="17" t="s">
        <v>35</v>
      </c>
      <c r="D23" s="17" t="s">
        <v>150</v>
      </c>
      <c r="E23" s="17" t="s">
        <v>55</v>
      </c>
      <c r="F23" s="18">
        <v>1</v>
      </c>
      <c r="G23" s="18">
        <v>0</v>
      </c>
      <c r="H23" s="19">
        <f t="shared" si="0"/>
        <v>1</v>
      </c>
      <c r="I23" s="20" t="s">
        <v>37</v>
      </c>
      <c r="J23" s="32">
        <v>7.13</v>
      </c>
      <c r="K23" s="20" t="s">
        <v>33</v>
      </c>
      <c r="L23" s="20" t="s">
        <v>38</v>
      </c>
      <c r="M23" s="32">
        <f t="shared" si="1"/>
        <v>7.13</v>
      </c>
      <c r="N23" s="32">
        <f t="shared" si="2"/>
        <v>0</v>
      </c>
      <c r="O23" s="32">
        <f t="shared" si="3"/>
        <v>7.13</v>
      </c>
      <c r="P23" s="32">
        <v>0</v>
      </c>
      <c r="Q23" s="32">
        <f t="shared" si="4"/>
        <v>7.13</v>
      </c>
      <c r="R23" s="22">
        <f>IFERROR(HLOOKUP($V23,'Control Panel'!$G$1:$H$4,4,0),0)</f>
        <v>60</v>
      </c>
      <c r="S23" s="49">
        <f t="shared" si="5"/>
        <v>4.2780000000000005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9781408830895</v>
      </c>
      <c r="C24" s="17" t="s">
        <v>35</v>
      </c>
      <c r="D24" s="17" t="s">
        <v>151</v>
      </c>
      <c r="E24" s="17" t="s">
        <v>83</v>
      </c>
      <c r="F24" s="18">
        <v>1</v>
      </c>
      <c r="G24" s="18">
        <v>0</v>
      </c>
      <c r="H24" s="19">
        <f t="shared" si="0"/>
        <v>1</v>
      </c>
      <c r="I24" s="20" t="s">
        <v>37</v>
      </c>
      <c r="J24" s="32">
        <v>3.35</v>
      </c>
      <c r="K24" s="20" t="s">
        <v>33</v>
      </c>
      <c r="L24" s="20" t="s">
        <v>38</v>
      </c>
      <c r="M24" s="32">
        <f>F24*J24</f>
        <v>3.35</v>
      </c>
      <c r="N24" s="32">
        <f>G24*J24</f>
        <v>0</v>
      </c>
      <c r="O24" s="32">
        <f>M24-N24</f>
        <v>3.35</v>
      </c>
      <c r="P24" s="32">
        <v>0</v>
      </c>
      <c r="Q24" s="32">
        <f>O24-P24</f>
        <v>3.35</v>
      </c>
      <c r="R24" s="22">
        <f>IFERROR(HLOOKUP($V24,'Control Panel'!$G$1:$H$4,4,0),0)</f>
        <v>60</v>
      </c>
      <c r="S24" s="49">
        <f>Q24*R24/100</f>
        <v>2.0099999999999998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9781408829417</v>
      </c>
      <c r="C25" s="17" t="s">
        <v>35</v>
      </c>
      <c r="D25" s="17" t="s">
        <v>152</v>
      </c>
      <c r="E25" s="17" t="s">
        <v>153</v>
      </c>
      <c r="F25" s="18">
        <v>1</v>
      </c>
      <c r="G25" s="18">
        <v>0</v>
      </c>
      <c r="H25" s="19">
        <f t="shared" si="0"/>
        <v>1</v>
      </c>
      <c r="I25" s="20" t="s">
        <v>37</v>
      </c>
      <c r="J25" s="32">
        <v>3.35</v>
      </c>
      <c r="K25" s="20" t="s">
        <v>33</v>
      </c>
      <c r="L25" s="20" t="s">
        <v>38</v>
      </c>
      <c r="M25" s="32">
        <f>F25*J25</f>
        <v>3.35</v>
      </c>
      <c r="N25" s="32">
        <f>G25*J25</f>
        <v>0</v>
      </c>
      <c r="O25" s="32">
        <f>M25-N25</f>
        <v>3.35</v>
      </c>
      <c r="P25" s="32">
        <v>0</v>
      </c>
      <c r="Q25" s="32">
        <f>O25-P25</f>
        <v>3.35</v>
      </c>
      <c r="R25" s="22">
        <f>IFERROR(HLOOKUP($V25,'Control Panel'!$G$1:$H$4,4,0),0)</f>
        <v>60</v>
      </c>
      <c r="S25" s="49">
        <f>Q25*R25/100</f>
        <v>2.0099999999999998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9781408828144</v>
      </c>
      <c r="C26" s="17" t="s">
        <v>35</v>
      </c>
      <c r="D26" s="17" t="s">
        <v>154</v>
      </c>
      <c r="E26" s="17" t="s">
        <v>155</v>
      </c>
      <c r="F26" s="18">
        <v>1</v>
      </c>
      <c r="G26" s="18">
        <v>0</v>
      </c>
      <c r="H26" s="19">
        <f t="shared" si="0"/>
        <v>1</v>
      </c>
      <c r="I26" s="20" t="s">
        <v>37</v>
      </c>
      <c r="J26" s="32">
        <v>2.09</v>
      </c>
      <c r="K26" s="20" t="s">
        <v>33</v>
      </c>
      <c r="L26" s="20" t="s">
        <v>38</v>
      </c>
      <c r="M26" s="32">
        <f>F26*J26</f>
        <v>2.09</v>
      </c>
      <c r="N26" s="32">
        <f>G26*J26</f>
        <v>0</v>
      </c>
      <c r="O26" s="32">
        <f>M26-N26</f>
        <v>2.09</v>
      </c>
      <c r="P26" s="32">
        <v>0</v>
      </c>
      <c r="Q26" s="32">
        <f>O26-P26</f>
        <v>2.09</v>
      </c>
      <c r="R26" s="22">
        <f>IFERROR(HLOOKUP($V26,'Control Panel'!$G$1:$H$4,4,0),0)</f>
        <v>60</v>
      </c>
      <c r="S26" s="49">
        <f>Q26*R26/100</f>
        <v>1.254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9781408845714</v>
      </c>
      <c r="C27" s="17" t="s">
        <v>35</v>
      </c>
      <c r="D27" s="17" t="s">
        <v>85</v>
      </c>
      <c r="E27" s="17" t="s">
        <v>86</v>
      </c>
      <c r="F27" s="18">
        <v>1</v>
      </c>
      <c r="G27" s="18">
        <v>0</v>
      </c>
      <c r="H27" s="19">
        <f t="shared" si="0"/>
        <v>1</v>
      </c>
      <c r="I27" s="20" t="s">
        <v>37</v>
      </c>
      <c r="J27" s="32">
        <v>0</v>
      </c>
      <c r="K27" s="20" t="s">
        <v>33</v>
      </c>
      <c r="L27" s="20" t="s">
        <v>38</v>
      </c>
      <c r="M27" s="32">
        <f t="shared" si="1"/>
        <v>0</v>
      </c>
      <c r="N27" s="32">
        <f t="shared" si="2"/>
        <v>0</v>
      </c>
      <c r="O27" s="32">
        <f t="shared" si="3"/>
        <v>0</v>
      </c>
      <c r="P27" s="32">
        <v>0</v>
      </c>
      <c r="Q27" s="32">
        <f t="shared" si="4"/>
        <v>0</v>
      </c>
      <c r="R27" s="22">
        <f>IFERROR(HLOOKUP($V27,'Control Panel'!$G$1:$H$4,4,0),0)</f>
        <v>60</v>
      </c>
      <c r="S27" s="49">
        <f t="shared" si="5"/>
        <v>0</v>
      </c>
      <c r="U27" s="22" t="s">
        <v>66</v>
      </c>
      <c r="V27" s="22" t="s">
        <v>69</v>
      </c>
    </row>
    <row r="28" spans="1:22">
      <c r="A28" s="41"/>
      <c r="B28" s="42"/>
      <c r="C28" s="42"/>
      <c r="D28" s="42"/>
      <c r="E28" s="42"/>
      <c r="F28" s="43"/>
      <c r="G28" s="43"/>
      <c r="H28" s="44"/>
      <c r="I28" s="45"/>
      <c r="J28" s="46"/>
      <c r="K28" s="45"/>
      <c r="L28" s="45"/>
      <c r="M28" s="46"/>
      <c r="N28" s="46"/>
      <c r="O28" s="46"/>
      <c r="P28" s="46"/>
      <c r="Q28" s="46"/>
      <c r="R28" s="47"/>
      <c r="S28" s="48"/>
    </row>
    <row r="29" spans="1:22" ht="26.25">
      <c r="A29" s="25" t="s">
        <v>34</v>
      </c>
      <c r="B29" s="26"/>
      <c r="C29" s="26"/>
      <c r="D29" s="26"/>
      <c r="E29" s="26"/>
      <c r="F29" s="27">
        <f>SUM(F20:F28)</f>
        <v>8</v>
      </c>
      <c r="G29" s="27">
        <f>SUM(G20:G28)</f>
        <v>0</v>
      </c>
      <c r="H29" s="27">
        <f>SUM(H20:H28)</f>
        <v>8</v>
      </c>
      <c r="I29" s="28"/>
      <c r="J29" s="29"/>
      <c r="K29" s="28"/>
      <c r="L29" s="28"/>
      <c r="M29" s="57">
        <f>SUM(M20:M28)</f>
        <v>49.100000000000009</v>
      </c>
      <c r="N29" s="57">
        <f>SUM(N20:N28)</f>
        <v>0</v>
      </c>
      <c r="O29" s="57">
        <f>SUM(O20:O28)</f>
        <v>49.100000000000009</v>
      </c>
      <c r="P29" s="57">
        <f>SUM(P20:P28)</f>
        <v>0</v>
      </c>
      <c r="Q29" s="57">
        <f>SUM(Q20:Q28)</f>
        <v>49.100000000000009</v>
      </c>
      <c r="R29" s="30"/>
      <c r="S29" s="56">
        <f>SUM(S20:S28)</f>
        <v>29.459999999999997</v>
      </c>
    </row>
  </sheetData>
  <sortState ref="A20:S25">
    <sortCondition descending="1" ref="J20:J25"/>
    <sortCondition descending="1" ref="F20:F25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7" priority="1" operator="equal">
      <formula>"NEEDS A CHECK"</formula>
    </cfRule>
    <cfRule type="cellIs" dxfId="26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0">
    <tabColor theme="3" tint="0.39997558519241921"/>
    <pageSetUpPr fitToPage="1"/>
  </sheetPr>
  <dimension ref="A1:V87"/>
  <sheetViews>
    <sheetView view="pageBreakPreview" topLeftCell="A64" zoomScale="60" zoomScaleNormal="85" workbookViewId="0">
      <selection activeCell="J20" sqref="J20:J85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69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32</v>
      </c>
      <c r="S10" s="92"/>
    </row>
    <row r="11" spans="1:19" s="2" customFormat="1" ht="26.25">
      <c r="A11" s="4" t="s">
        <v>7</v>
      </c>
      <c r="C11" s="5" t="s">
        <v>8</v>
      </c>
      <c r="I11" s="3"/>
      <c r="R11" s="5"/>
    </row>
    <row r="12" spans="1:19" s="2" customFormat="1" ht="26.25">
      <c r="A12" s="4" t="s">
        <v>9</v>
      </c>
      <c r="C12" s="5">
        <v>1</v>
      </c>
      <c r="I12" s="3"/>
      <c r="R12" s="5"/>
    </row>
    <row r="13" spans="1:19" s="2" customFormat="1" ht="26.25">
      <c r="A13" s="4" t="s">
        <v>10</v>
      </c>
      <c r="C13" s="5">
        <f>COUNTA(A20:A86)</f>
        <v>66</v>
      </c>
      <c r="I13" s="3"/>
      <c r="Q13" s="4" t="s">
        <v>11</v>
      </c>
      <c r="R13" s="93">
        <f>$S$87</f>
        <v>587.72399999999959</v>
      </c>
      <c r="S13" s="94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16" t="s">
        <v>31</v>
      </c>
      <c r="B20" s="17">
        <v>9781408842447</v>
      </c>
      <c r="C20" s="17" t="s">
        <v>35</v>
      </c>
      <c r="D20" s="17" t="s">
        <v>119</v>
      </c>
      <c r="E20" s="17" t="s">
        <v>62</v>
      </c>
      <c r="F20" s="18">
        <v>16</v>
      </c>
      <c r="G20" s="18">
        <v>0</v>
      </c>
      <c r="H20" s="19">
        <f t="shared" ref="H20:H49" si="0">F20-G20</f>
        <v>16</v>
      </c>
      <c r="I20" s="20" t="s">
        <v>32</v>
      </c>
      <c r="J20" s="21">
        <v>14.16</v>
      </c>
      <c r="K20" s="20" t="s">
        <v>33</v>
      </c>
      <c r="L20" s="20" t="s">
        <v>8</v>
      </c>
      <c r="M20" s="21">
        <f>F20*J20</f>
        <v>226.56</v>
      </c>
      <c r="N20" s="21">
        <f>G20*J20</f>
        <v>0</v>
      </c>
      <c r="O20" s="21">
        <f>M20-N20</f>
        <v>226.56</v>
      </c>
      <c r="P20" s="21">
        <v>0</v>
      </c>
      <c r="Q20" s="21">
        <f>O20-P20</f>
        <v>226.56</v>
      </c>
      <c r="R20" s="22">
        <f>IFERROR(HLOOKUP($V20,'Control Panel'!$G$1:$H$4,4,0),0)</f>
        <v>60</v>
      </c>
      <c r="S20" s="23">
        <f>Q20*R20/100</f>
        <v>135.93600000000001</v>
      </c>
      <c r="U20" s="22" t="s">
        <v>66</v>
      </c>
      <c r="V20" s="22" t="s">
        <v>69</v>
      </c>
    </row>
    <row r="21" spans="1:22" s="24" customFormat="1" ht="33.75" customHeight="1">
      <c r="A21" s="16" t="s">
        <v>31</v>
      </c>
      <c r="B21" s="17">
        <v>9781408818909</v>
      </c>
      <c r="C21" s="17" t="s">
        <v>35</v>
      </c>
      <c r="D21" s="17" t="s">
        <v>45</v>
      </c>
      <c r="E21" s="17" t="s">
        <v>105</v>
      </c>
      <c r="F21" s="18">
        <v>10</v>
      </c>
      <c r="G21" s="18">
        <v>0</v>
      </c>
      <c r="H21" s="19">
        <f t="shared" si="0"/>
        <v>10</v>
      </c>
      <c r="I21" s="20" t="s">
        <v>32</v>
      </c>
      <c r="J21" s="21">
        <v>6.66</v>
      </c>
      <c r="K21" s="20" t="s">
        <v>33</v>
      </c>
      <c r="L21" s="20" t="s">
        <v>8</v>
      </c>
      <c r="M21" s="21">
        <f t="shared" ref="M21:M85" si="1">F21*J21</f>
        <v>66.599999999999994</v>
      </c>
      <c r="N21" s="21">
        <f t="shared" ref="N21:N85" si="2">G21*J21</f>
        <v>0</v>
      </c>
      <c r="O21" s="21">
        <f t="shared" ref="O21:O85" si="3">M21-N21</f>
        <v>66.599999999999994</v>
      </c>
      <c r="P21" s="21">
        <v>0</v>
      </c>
      <c r="Q21" s="21">
        <f t="shared" ref="Q21:Q85" si="4">O21-P21</f>
        <v>66.599999999999994</v>
      </c>
      <c r="R21" s="22">
        <f>IFERROR(HLOOKUP($V21,'Control Panel'!$G$1:$H$4,4,0),0)</f>
        <v>60</v>
      </c>
      <c r="S21" s="23">
        <f t="shared" ref="S21:S85" si="5">Q21*R21/100</f>
        <v>39.959999999999994</v>
      </c>
      <c r="U21" s="22" t="s">
        <v>66</v>
      </c>
      <c r="V21" s="22" t="s">
        <v>69</v>
      </c>
    </row>
    <row r="22" spans="1:22" s="24" customFormat="1" ht="33.75" customHeight="1">
      <c r="A22" s="16" t="s">
        <v>31</v>
      </c>
      <c r="B22" s="17">
        <v>9781408840108</v>
      </c>
      <c r="C22" s="17" t="s">
        <v>35</v>
      </c>
      <c r="D22" s="17" t="s">
        <v>156</v>
      </c>
      <c r="E22" s="17" t="s">
        <v>157</v>
      </c>
      <c r="F22" s="18">
        <v>9</v>
      </c>
      <c r="G22" s="18">
        <v>0</v>
      </c>
      <c r="H22" s="19">
        <f t="shared" si="0"/>
        <v>9</v>
      </c>
      <c r="I22" s="20" t="s">
        <v>32</v>
      </c>
      <c r="J22" s="21">
        <v>6.66</v>
      </c>
      <c r="K22" s="20" t="s">
        <v>33</v>
      </c>
      <c r="L22" s="20" t="s">
        <v>8</v>
      </c>
      <c r="M22" s="21">
        <f t="shared" si="1"/>
        <v>59.94</v>
      </c>
      <c r="N22" s="21">
        <f t="shared" si="2"/>
        <v>0</v>
      </c>
      <c r="O22" s="21">
        <f t="shared" si="3"/>
        <v>59.94</v>
      </c>
      <c r="P22" s="21">
        <v>0</v>
      </c>
      <c r="Q22" s="21">
        <f t="shared" si="4"/>
        <v>59.94</v>
      </c>
      <c r="R22" s="22">
        <f>IFERROR(HLOOKUP($V22,'Control Panel'!$G$1:$H$4,4,0),0)</f>
        <v>60</v>
      </c>
      <c r="S22" s="23">
        <f t="shared" si="5"/>
        <v>35.963999999999999</v>
      </c>
      <c r="U22" s="22" t="s">
        <v>66</v>
      </c>
      <c r="V22" s="22" t="s">
        <v>69</v>
      </c>
    </row>
    <row r="23" spans="1:22" s="24" customFormat="1" ht="33.75" customHeight="1">
      <c r="A23" s="16" t="s">
        <v>31</v>
      </c>
      <c r="B23" s="17">
        <v>9781408806845</v>
      </c>
      <c r="C23" s="17" t="s">
        <v>35</v>
      </c>
      <c r="D23" s="17" t="s">
        <v>158</v>
      </c>
      <c r="E23" s="17" t="s">
        <v>159</v>
      </c>
      <c r="F23" s="18">
        <v>8</v>
      </c>
      <c r="G23" s="18">
        <v>0</v>
      </c>
      <c r="H23" s="19">
        <f t="shared" si="0"/>
        <v>8</v>
      </c>
      <c r="I23" s="20" t="s">
        <v>32</v>
      </c>
      <c r="J23" s="21">
        <v>6.66</v>
      </c>
      <c r="K23" s="20" t="s">
        <v>33</v>
      </c>
      <c r="L23" s="20" t="s">
        <v>8</v>
      </c>
      <c r="M23" s="21">
        <f t="shared" si="1"/>
        <v>53.28</v>
      </c>
      <c r="N23" s="21">
        <f t="shared" si="2"/>
        <v>0</v>
      </c>
      <c r="O23" s="21">
        <f t="shared" si="3"/>
        <v>53.28</v>
      </c>
      <c r="P23" s="21">
        <v>0</v>
      </c>
      <c r="Q23" s="21">
        <f t="shared" si="4"/>
        <v>53.28</v>
      </c>
      <c r="R23" s="22">
        <f>IFERROR(HLOOKUP($V23,'Control Panel'!$G$1:$H$4,4,0),0)</f>
        <v>60</v>
      </c>
      <c r="S23" s="23">
        <f t="shared" si="5"/>
        <v>31.968000000000004</v>
      </c>
      <c r="U23" s="22" t="s">
        <v>66</v>
      </c>
      <c r="V23" s="22" t="s">
        <v>69</v>
      </c>
    </row>
    <row r="24" spans="1:22" s="24" customFormat="1" ht="33.75" customHeight="1">
      <c r="A24" s="16" t="s">
        <v>31</v>
      </c>
      <c r="B24" s="17">
        <v>9781408803738</v>
      </c>
      <c r="C24" s="17" t="s">
        <v>35</v>
      </c>
      <c r="D24" s="17" t="s">
        <v>48</v>
      </c>
      <c r="E24" s="17" t="s">
        <v>62</v>
      </c>
      <c r="F24" s="18">
        <v>7</v>
      </c>
      <c r="G24" s="18">
        <v>0</v>
      </c>
      <c r="H24" s="19">
        <f t="shared" si="0"/>
        <v>7</v>
      </c>
      <c r="I24" s="20" t="s">
        <v>32</v>
      </c>
      <c r="J24" s="21">
        <v>6.66</v>
      </c>
      <c r="K24" s="20" t="s">
        <v>33</v>
      </c>
      <c r="L24" s="20" t="s">
        <v>8</v>
      </c>
      <c r="M24" s="21">
        <f t="shared" si="1"/>
        <v>46.620000000000005</v>
      </c>
      <c r="N24" s="21">
        <f t="shared" si="2"/>
        <v>0</v>
      </c>
      <c r="O24" s="21">
        <f t="shared" si="3"/>
        <v>46.620000000000005</v>
      </c>
      <c r="P24" s="21">
        <v>0</v>
      </c>
      <c r="Q24" s="21">
        <f t="shared" si="4"/>
        <v>46.620000000000005</v>
      </c>
      <c r="R24" s="22">
        <f>IFERROR(HLOOKUP($V24,'Control Panel'!$G$1:$H$4,4,0),0)</f>
        <v>60</v>
      </c>
      <c r="S24" s="23">
        <f t="shared" si="5"/>
        <v>27.972000000000001</v>
      </c>
      <c r="U24" s="22" t="s">
        <v>66</v>
      </c>
      <c r="V24" s="22" t="s">
        <v>69</v>
      </c>
    </row>
    <row r="25" spans="1:22" s="24" customFormat="1" ht="33.75" customHeight="1">
      <c r="A25" s="16" t="s">
        <v>31</v>
      </c>
      <c r="B25" s="17">
        <v>9781408809327</v>
      </c>
      <c r="C25" s="17" t="s">
        <v>35</v>
      </c>
      <c r="D25" s="17" t="s">
        <v>88</v>
      </c>
      <c r="E25" s="17" t="s">
        <v>89</v>
      </c>
      <c r="F25" s="18">
        <v>15</v>
      </c>
      <c r="G25" s="18">
        <v>0</v>
      </c>
      <c r="H25" s="19">
        <f t="shared" si="0"/>
        <v>15</v>
      </c>
      <c r="I25" s="20" t="s">
        <v>32</v>
      </c>
      <c r="J25" s="21">
        <v>2.4900000000000002</v>
      </c>
      <c r="K25" s="20" t="s">
        <v>33</v>
      </c>
      <c r="L25" s="20" t="s">
        <v>8</v>
      </c>
      <c r="M25" s="21">
        <f t="shared" si="1"/>
        <v>37.35</v>
      </c>
      <c r="N25" s="21">
        <f t="shared" si="2"/>
        <v>0</v>
      </c>
      <c r="O25" s="21">
        <f t="shared" si="3"/>
        <v>37.35</v>
      </c>
      <c r="P25" s="21">
        <v>0</v>
      </c>
      <c r="Q25" s="21">
        <f t="shared" si="4"/>
        <v>37.35</v>
      </c>
      <c r="R25" s="22">
        <f>IFERROR(HLOOKUP($V25,'Control Panel'!$G$1:$H$4,4,0),0)</f>
        <v>60</v>
      </c>
      <c r="S25" s="23">
        <f t="shared" si="5"/>
        <v>22.41</v>
      </c>
      <c r="U25" s="22" t="s">
        <v>66</v>
      </c>
      <c r="V25" s="22" t="s">
        <v>69</v>
      </c>
    </row>
    <row r="26" spans="1:22" s="24" customFormat="1" ht="33.75" customHeight="1">
      <c r="A26" s="16" t="s">
        <v>31</v>
      </c>
      <c r="B26" s="17">
        <v>9781408803721</v>
      </c>
      <c r="C26" s="17" t="s">
        <v>35</v>
      </c>
      <c r="D26" s="17" t="s">
        <v>47</v>
      </c>
      <c r="E26" s="17" t="s">
        <v>62</v>
      </c>
      <c r="F26" s="18">
        <v>5</v>
      </c>
      <c r="G26" s="18">
        <v>0</v>
      </c>
      <c r="H26" s="19">
        <f t="shared" si="0"/>
        <v>5</v>
      </c>
      <c r="I26" s="20" t="s">
        <v>32</v>
      </c>
      <c r="J26" s="21">
        <v>6.66</v>
      </c>
      <c r="K26" s="20" t="s">
        <v>33</v>
      </c>
      <c r="L26" s="20" t="s">
        <v>8</v>
      </c>
      <c r="M26" s="21">
        <f t="shared" si="1"/>
        <v>33.299999999999997</v>
      </c>
      <c r="N26" s="21">
        <f t="shared" si="2"/>
        <v>0</v>
      </c>
      <c r="O26" s="21">
        <f t="shared" si="3"/>
        <v>33.299999999999997</v>
      </c>
      <c r="P26" s="21">
        <v>0</v>
      </c>
      <c r="Q26" s="21">
        <f t="shared" si="4"/>
        <v>33.299999999999997</v>
      </c>
      <c r="R26" s="22">
        <f>IFERROR(HLOOKUP($V26,'Control Panel'!$G$1:$H$4,4,0),0)</f>
        <v>60</v>
      </c>
      <c r="S26" s="23">
        <f t="shared" si="5"/>
        <v>19.979999999999997</v>
      </c>
      <c r="U26" s="22" t="s">
        <v>66</v>
      </c>
      <c r="V26" s="22" t="s">
        <v>69</v>
      </c>
    </row>
    <row r="27" spans="1:22" s="24" customFormat="1" ht="33.75" customHeight="1">
      <c r="A27" s="16" t="s">
        <v>31</v>
      </c>
      <c r="B27" s="17">
        <v>9781408807125</v>
      </c>
      <c r="C27" s="17" t="s">
        <v>35</v>
      </c>
      <c r="D27" s="17" t="s">
        <v>49</v>
      </c>
      <c r="E27" s="17" t="s">
        <v>96</v>
      </c>
      <c r="F27" s="18">
        <v>5</v>
      </c>
      <c r="G27" s="18">
        <v>0</v>
      </c>
      <c r="H27" s="19">
        <f t="shared" si="0"/>
        <v>5</v>
      </c>
      <c r="I27" s="20" t="s">
        <v>32</v>
      </c>
      <c r="J27" s="21">
        <v>6.66</v>
      </c>
      <c r="K27" s="20" t="s">
        <v>33</v>
      </c>
      <c r="L27" s="20" t="s">
        <v>8</v>
      </c>
      <c r="M27" s="21">
        <f t="shared" si="1"/>
        <v>33.299999999999997</v>
      </c>
      <c r="N27" s="21">
        <f t="shared" si="2"/>
        <v>0</v>
      </c>
      <c r="O27" s="21">
        <f t="shared" si="3"/>
        <v>33.299999999999997</v>
      </c>
      <c r="P27" s="21">
        <v>0</v>
      </c>
      <c r="Q27" s="21">
        <f t="shared" si="4"/>
        <v>33.299999999999997</v>
      </c>
      <c r="R27" s="22">
        <f>IFERROR(HLOOKUP($V27,'Control Panel'!$G$1:$H$4,4,0),0)</f>
        <v>60</v>
      </c>
      <c r="S27" s="23">
        <f t="shared" si="5"/>
        <v>19.979999999999997</v>
      </c>
      <c r="U27" s="22" t="s">
        <v>66</v>
      </c>
      <c r="V27" s="22" t="s">
        <v>69</v>
      </c>
    </row>
    <row r="28" spans="1:22" s="24" customFormat="1" ht="33.75" customHeight="1">
      <c r="A28" s="16" t="s">
        <v>31</v>
      </c>
      <c r="B28" s="17">
        <v>9781408830260</v>
      </c>
      <c r="C28" s="17" t="s">
        <v>35</v>
      </c>
      <c r="D28" s="17" t="s">
        <v>162</v>
      </c>
      <c r="E28" s="17" t="s">
        <v>163</v>
      </c>
      <c r="F28" s="18">
        <v>4</v>
      </c>
      <c r="G28" s="18">
        <v>0</v>
      </c>
      <c r="H28" s="19">
        <f t="shared" si="0"/>
        <v>4</v>
      </c>
      <c r="I28" s="20" t="s">
        <v>32</v>
      </c>
      <c r="J28" s="21">
        <v>6.66</v>
      </c>
      <c r="K28" s="20" t="s">
        <v>33</v>
      </c>
      <c r="L28" s="20" t="s">
        <v>8</v>
      </c>
      <c r="M28" s="21">
        <f t="shared" si="1"/>
        <v>26.64</v>
      </c>
      <c r="N28" s="21">
        <f t="shared" si="2"/>
        <v>0</v>
      </c>
      <c r="O28" s="21">
        <f t="shared" si="3"/>
        <v>26.64</v>
      </c>
      <c r="P28" s="21">
        <v>0</v>
      </c>
      <c r="Q28" s="21">
        <f t="shared" si="4"/>
        <v>26.64</v>
      </c>
      <c r="R28" s="22">
        <f>IFERROR(HLOOKUP($V28,'Control Panel'!$G$1:$H$4,4,0),0)</f>
        <v>60</v>
      </c>
      <c r="S28" s="23">
        <f t="shared" si="5"/>
        <v>15.984000000000002</v>
      </c>
      <c r="U28" s="22" t="s">
        <v>66</v>
      </c>
      <c r="V28" s="22" t="s">
        <v>69</v>
      </c>
    </row>
    <row r="29" spans="1:22" s="24" customFormat="1" ht="33.75" customHeight="1">
      <c r="A29" s="16" t="s">
        <v>31</v>
      </c>
      <c r="B29" s="17">
        <v>9781408840191</v>
      </c>
      <c r="C29" s="17" t="s">
        <v>35</v>
      </c>
      <c r="D29" s="17" t="s">
        <v>94</v>
      </c>
      <c r="E29" s="17" t="s">
        <v>95</v>
      </c>
      <c r="F29" s="18">
        <v>9</v>
      </c>
      <c r="G29" s="18">
        <v>0</v>
      </c>
      <c r="H29" s="19">
        <f t="shared" si="0"/>
        <v>9</v>
      </c>
      <c r="I29" s="20" t="s">
        <v>32</v>
      </c>
      <c r="J29" s="21">
        <v>2.4900000000000002</v>
      </c>
      <c r="K29" s="20" t="s">
        <v>33</v>
      </c>
      <c r="L29" s="20" t="s">
        <v>8</v>
      </c>
      <c r="M29" s="21">
        <f t="shared" si="1"/>
        <v>22.410000000000004</v>
      </c>
      <c r="N29" s="21">
        <f t="shared" si="2"/>
        <v>0</v>
      </c>
      <c r="O29" s="21">
        <f t="shared" si="3"/>
        <v>22.410000000000004</v>
      </c>
      <c r="P29" s="21">
        <v>0</v>
      </c>
      <c r="Q29" s="21">
        <f t="shared" si="4"/>
        <v>22.410000000000004</v>
      </c>
      <c r="R29" s="22">
        <f>IFERROR(HLOOKUP($V29,'Control Panel'!$G$1:$H$4,4,0),0)</f>
        <v>60</v>
      </c>
      <c r="S29" s="23">
        <f t="shared" si="5"/>
        <v>13.446000000000002</v>
      </c>
      <c r="U29" s="22" t="s">
        <v>66</v>
      </c>
      <c r="V29" s="22" t="s">
        <v>69</v>
      </c>
    </row>
    <row r="30" spans="1:22" s="24" customFormat="1" ht="33.75" customHeight="1">
      <c r="A30" s="16" t="s">
        <v>31</v>
      </c>
      <c r="B30" s="17">
        <v>9781408838082</v>
      </c>
      <c r="C30" s="17" t="s">
        <v>35</v>
      </c>
      <c r="D30" s="17" t="s">
        <v>164</v>
      </c>
      <c r="E30" s="17" t="s">
        <v>165</v>
      </c>
      <c r="F30" s="18">
        <v>2</v>
      </c>
      <c r="G30" s="18">
        <v>0</v>
      </c>
      <c r="H30" s="19">
        <f t="shared" si="0"/>
        <v>2</v>
      </c>
      <c r="I30" s="20" t="s">
        <v>32</v>
      </c>
      <c r="J30" s="21">
        <v>10.82</v>
      </c>
      <c r="K30" s="20" t="s">
        <v>33</v>
      </c>
      <c r="L30" s="20" t="s">
        <v>8</v>
      </c>
      <c r="M30" s="21">
        <f t="shared" si="1"/>
        <v>21.64</v>
      </c>
      <c r="N30" s="21">
        <f t="shared" si="2"/>
        <v>0</v>
      </c>
      <c r="O30" s="21">
        <f t="shared" si="3"/>
        <v>21.64</v>
      </c>
      <c r="P30" s="21">
        <v>0</v>
      </c>
      <c r="Q30" s="21">
        <f t="shared" si="4"/>
        <v>21.64</v>
      </c>
      <c r="R30" s="22">
        <f>IFERROR(HLOOKUP($V30,'Control Panel'!$G$1:$H$4,4,0),0)</f>
        <v>60</v>
      </c>
      <c r="S30" s="23">
        <f t="shared" si="5"/>
        <v>12.984000000000002</v>
      </c>
      <c r="U30" s="22" t="s">
        <v>66</v>
      </c>
      <c r="V30" s="22" t="s">
        <v>69</v>
      </c>
    </row>
    <row r="31" spans="1:22" s="24" customFormat="1" ht="33.75" customHeight="1">
      <c r="A31" s="16" t="s">
        <v>31</v>
      </c>
      <c r="B31" s="17">
        <v>9781408829813</v>
      </c>
      <c r="C31" s="17" t="s">
        <v>35</v>
      </c>
      <c r="D31" s="17" t="s">
        <v>133</v>
      </c>
      <c r="E31" s="17" t="s">
        <v>134</v>
      </c>
      <c r="F31" s="18">
        <v>3</v>
      </c>
      <c r="G31" s="18">
        <v>0</v>
      </c>
      <c r="H31" s="19">
        <f t="shared" si="0"/>
        <v>3</v>
      </c>
      <c r="I31" s="20" t="s">
        <v>32</v>
      </c>
      <c r="J31" s="21">
        <v>5.83</v>
      </c>
      <c r="K31" s="20" t="s">
        <v>33</v>
      </c>
      <c r="L31" s="20" t="s">
        <v>8</v>
      </c>
      <c r="M31" s="21">
        <f t="shared" si="1"/>
        <v>17.490000000000002</v>
      </c>
      <c r="N31" s="21">
        <f t="shared" si="2"/>
        <v>0</v>
      </c>
      <c r="O31" s="21">
        <f t="shared" si="3"/>
        <v>17.490000000000002</v>
      </c>
      <c r="P31" s="21">
        <v>0</v>
      </c>
      <c r="Q31" s="21">
        <f t="shared" si="4"/>
        <v>17.490000000000002</v>
      </c>
      <c r="R31" s="22">
        <f>IFERROR(HLOOKUP($V31,'Control Panel'!$G$1:$H$4,4,0),0)</f>
        <v>60</v>
      </c>
      <c r="S31" s="23">
        <f t="shared" si="5"/>
        <v>10.494000000000002</v>
      </c>
      <c r="U31" s="22" t="s">
        <v>66</v>
      </c>
      <c r="V31" s="22" t="s">
        <v>69</v>
      </c>
    </row>
    <row r="32" spans="1:22" s="24" customFormat="1" ht="33.75" customHeight="1">
      <c r="A32" s="16" t="s">
        <v>31</v>
      </c>
      <c r="B32" s="17">
        <v>9781408837429</v>
      </c>
      <c r="C32" s="17" t="s">
        <v>35</v>
      </c>
      <c r="D32" s="17" t="s">
        <v>120</v>
      </c>
      <c r="E32" s="17" t="s">
        <v>81</v>
      </c>
      <c r="F32" s="18">
        <v>1</v>
      </c>
      <c r="G32" s="18">
        <v>0</v>
      </c>
      <c r="H32" s="19">
        <f t="shared" si="0"/>
        <v>1</v>
      </c>
      <c r="I32" s="20" t="s">
        <v>32</v>
      </c>
      <c r="J32" s="21">
        <v>14.16</v>
      </c>
      <c r="K32" s="20" t="s">
        <v>33</v>
      </c>
      <c r="L32" s="20" t="s">
        <v>8</v>
      </c>
      <c r="M32" s="21">
        <f t="shared" si="1"/>
        <v>14.16</v>
      </c>
      <c r="N32" s="21">
        <f t="shared" si="2"/>
        <v>0</v>
      </c>
      <c r="O32" s="21">
        <f t="shared" si="3"/>
        <v>14.16</v>
      </c>
      <c r="P32" s="21">
        <v>0</v>
      </c>
      <c r="Q32" s="21">
        <f t="shared" si="4"/>
        <v>14.16</v>
      </c>
      <c r="R32" s="22">
        <f>IFERROR(HLOOKUP($V32,'Control Panel'!$G$1:$H$4,4,0),0)</f>
        <v>60</v>
      </c>
      <c r="S32" s="23">
        <f t="shared" si="5"/>
        <v>8.4960000000000004</v>
      </c>
      <c r="U32" s="22" t="s">
        <v>66</v>
      </c>
      <c r="V32" s="22" t="s">
        <v>69</v>
      </c>
    </row>
    <row r="33" spans="1:22" s="24" customFormat="1" ht="33.75" customHeight="1">
      <c r="A33" s="16" t="s">
        <v>31</v>
      </c>
      <c r="B33" s="17">
        <v>9781408818770</v>
      </c>
      <c r="C33" s="17" t="s">
        <v>35</v>
      </c>
      <c r="D33" s="17" t="s">
        <v>166</v>
      </c>
      <c r="E33" s="17" t="s">
        <v>167</v>
      </c>
      <c r="F33" s="18">
        <v>1</v>
      </c>
      <c r="G33" s="18">
        <v>0</v>
      </c>
      <c r="H33" s="19">
        <f t="shared" si="0"/>
        <v>1</v>
      </c>
      <c r="I33" s="20" t="s">
        <v>32</v>
      </c>
      <c r="J33" s="21">
        <v>14.16</v>
      </c>
      <c r="K33" s="20" t="s">
        <v>33</v>
      </c>
      <c r="L33" s="20" t="s">
        <v>8</v>
      </c>
      <c r="M33" s="21">
        <f t="shared" si="1"/>
        <v>14.16</v>
      </c>
      <c r="N33" s="21">
        <f t="shared" si="2"/>
        <v>0</v>
      </c>
      <c r="O33" s="21">
        <f t="shared" si="3"/>
        <v>14.16</v>
      </c>
      <c r="P33" s="21">
        <v>0</v>
      </c>
      <c r="Q33" s="21">
        <f t="shared" si="4"/>
        <v>14.16</v>
      </c>
      <c r="R33" s="22">
        <f>IFERROR(HLOOKUP($V33,'Control Panel'!$G$1:$H$4,4,0),0)</f>
        <v>60</v>
      </c>
      <c r="S33" s="23">
        <f t="shared" si="5"/>
        <v>8.4960000000000004</v>
      </c>
      <c r="U33" s="22" t="s">
        <v>66</v>
      </c>
      <c r="V33" s="22" t="s">
        <v>69</v>
      </c>
    </row>
    <row r="34" spans="1:22" s="24" customFormat="1" ht="33.75" customHeight="1">
      <c r="A34" s="16" t="s">
        <v>31</v>
      </c>
      <c r="B34" s="17">
        <v>9781408808665</v>
      </c>
      <c r="C34" s="17" t="s">
        <v>35</v>
      </c>
      <c r="D34" s="17" t="s">
        <v>53</v>
      </c>
      <c r="E34" s="17" t="s">
        <v>54</v>
      </c>
      <c r="F34" s="18">
        <v>2</v>
      </c>
      <c r="G34" s="18">
        <v>0</v>
      </c>
      <c r="H34" s="19">
        <f t="shared" si="0"/>
        <v>2</v>
      </c>
      <c r="I34" s="20" t="s">
        <v>32</v>
      </c>
      <c r="J34" s="21">
        <v>6.66</v>
      </c>
      <c r="K34" s="20" t="s">
        <v>33</v>
      </c>
      <c r="L34" s="20" t="s">
        <v>8</v>
      </c>
      <c r="M34" s="21">
        <f t="shared" si="1"/>
        <v>13.32</v>
      </c>
      <c r="N34" s="21">
        <f t="shared" si="2"/>
        <v>0</v>
      </c>
      <c r="O34" s="21">
        <f t="shared" si="3"/>
        <v>13.32</v>
      </c>
      <c r="P34" s="21">
        <v>0</v>
      </c>
      <c r="Q34" s="21">
        <f t="shared" si="4"/>
        <v>13.32</v>
      </c>
      <c r="R34" s="22">
        <f>IFERROR(HLOOKUP($V34,'Control Panel'!$G$1:$H$4,4,0),0)</f>
        <v>60</v>
      </c>
      <c r="S34" s="23">
        <f t="shared" si="5"/>
        <v>7.9920000000000009</v>
      </c>
      <c r="U34" s="22" t="s">
        <v>66</v>
      </c>
      <c r="V34" s="22" t="s">
        <v>69</v>
      </c>
    </row>
    <row r="35" spans="1:22" s="24" customFormat="1" ht="33.75" customHeight="1">
      <c r="A35" s="16" t="s">
        <v>31</v>
      </c>
      <c r="B35" s="17">
        <v>9781408828458</v>
      </c>
      <c r="C35" s="17" t="s">
        <v>35</v>
      </c>
      <c r="D35" s="17" t="s">
        <v>44</v>
      </c>
      <c r="E35" s="17" t="s">
        <v>96</v>
      </c>
      <c r="F35" s="18">
        <v>2</v>
      </c>
      <c r="G35" s="18">
        <v>0</v>
      </c>
      <c r="H35" s="19">
        <f t="shared" si="0"/>
        <v>2</v>
      </c>
      <c r="I35" s="20" t="s">
        <v>32</v>
      </c>
      <c r="J35" s="21">
        <v>6.66</v>
      </c>
      <c r="K35" s="20" t="s">
        <v>33</v>
      </c>
      <c r="L35" s="20" t="s">
        <v>8</v>
      </c>
      <c r="M35" s="21">
        <f t="shared" si="1"/>
        <v>13.32</v>
      </c>
      <c r="N35" s="21">
        <f t="shared" si="2"/>
        <v>0</v>
      </c>
      <c r="O35" s="21">
        <f t="shared" si="3"/>
        <v>13.32</v>
      </c>
      <c r="P35" s="21">
        <v>0</v>
      </c>
      <c r="Q35" s="21">
        <f t="shared" si="4"/>
        <v>13.32</v>
      </c>
      <c r="R35" s="22">
        <f>IFERROR(HLOOKUP($V35,'Control Panel'!$G$1:$H$4,4,0),0)</f>
        <v>60</v>
      </c>
      <c r="S35" s="23">
        <f t="shared" si="5"/>
        <v>7.9920000000000009</v>
      </c>
      <c r="U35" s="22" t="s">
        <v>66</v>
      </c>
      <c r="V35" s="22" t="s">
        <v>69</v>
      </c>
    </row>
    <row r="36" spans="1:22" s="24" customFormat="1" ht="33.75" customHeight="1">
      <c r="A36" s="16" t="s">
        <v>31</v>
      </c>
      <c r="B36" s="17">
        <v>9781408832721</v>
      </c>
      <c r="C36" s="17" t="s">
        <v>35</v>
      </c>
      <c r="D36" s="17" t="s">
        <v>171</v>
      </c>
      <c r="E36" s="17" t="s">
        <v>172</v>
      </c>
      <c r="F36" s="18">
        <v>1</v>
      </c>
      <c r="G36" s="18">
        <v>0</v>
      </c>
      <c r="H36" s="19">
        <f t="shared" si="0"/>
        <v>1</v>
      </c>
      <c r="I36" s="20" t="s">
        <v>32</v>
      </c>
      <c r="J36" s="21">
        <v>10.82</v>
      </c>
      <c r="K36" s="20" t="s">
        <v>33</v>
      </c>
      <c r="L36" s="20" t="s">
        <v>8</v>
      </c>
      <c r="M36" s="21">
        <f t="shared" si="1"/>
        <v>10.82</v>
      </c>
      <c r="N36" s="21">
        <f t="shared" si="2"/>
        <v>0</v>
      </c>
      <c r="O36" s="21">
        <f t="shared" si="3"/>
        <v>10.82</v>
      </c>
      <c r="P36" s="21">
        <v>0</v>
      </c>
      <c r="Q36" s="21">
        <f t="shared" si="4"/>
        <v>10.82</v>
      </c>
      <c r="R36" s="22">
        <f>IFERROR(HLOOKUP($V36,'Control Panel'!$G$1:$H$4,4,0),0)</f>
        <v>60</v>
      </c>
      <c r="S36" s="23">
        <f t="shared" si="5"/>
        <v>6.4920000000000009</v>
      </c>
      <c r="U36" s="22" t="s">
        <v>66</v>
      </c>
      <c r="V36" s="22" t="s">
        <v>69</v>
      </c>
    </row>
    <row r="37" spans="1:22" s="24" customFormat="1" ht="33.75" customHeight="1">
      <c r="A37" s="16" t="s">
        <v>31</v>
      </c>
      <c r="B37" s="17">
        <v>9781408833940</v>
      </c>
      <c r="C37" s="17" t="s">
        <v>35</v>
      </c>
      <c r="D37" s="17" t="s">
        <v>173</v>
      </c>
      <c r="E37" s="17" t="s">
        <v>107</v>
      </c>
      <c r="F37" s="18">
        <v>1</v>
      </c>
      <c r="G37" s="18">
        <v>0</v>
      </c>
      <c r="H37" s="19">
        <f t="shared" si="0"/>
        <v>1</v>
      </c>
      <c r="I37" s="20" t="s">
        <v>32</v>
      </c>
      <c r="J37" s="21">
        <v>10.82</v>
      </c>
      <c r="K37" s="20" t="s">
        <v>33</v>
      </c>
      <c r="L37" s="20" t="s">
        <v>8</v>
      </c>
      <c r="M37" s="21">
        <f t="shared" si="1"/>
        <v>10.82</v>
      </c>
      <c r="N37" s="21">
        <f t="shared" si="2"/>
        <v>0</v>
      </c>
      <c r="O37" s="21">
        <f t="shared" si="3"/>
        <v>10.82</v>
      </c>
      <c r="P37" s="21">
        <v>0</v>
      </c>
      <c r="Q37" s="21">
        <f t="shared" si="4"/>
        <v>10.82</v>
      </c>
      <c r="R37" s="22">
        <f>IFERROR(HLOOKUP($V37,'Control Panel'!$G$1:$H$4,4,0),0)</f>
        <v>60</v>
      </c>
      <c r="S37" s="23">
        <f t="shared" si="5"/>
        <v>6.4920000000000009</v>
      </c>
      <c r="U37" s="22" t="s">
        <v>66</v>
      </c>
      <c r="V37" s="22" t="s">
        <v>69</v>
      </c>
    </row>
    <row r="38" spans="1:22" s="24" customFormat="1" ht="33.75" customHeight="1">
      <c r="A38" s="16" t="s">
        <v>31</v>
      </c>
      <c r="B38" s="17">
        <v>9781408819661</v>
      </c>
      <c r="C38" s="17" t="s">
        <v>35</v>
      </c>
      <c r="D38" s="17" t="s">
        <v>42</v>
      </c>
      <c r="E38" s="17" t="s">
        <v>106</v>
      </c>
      <c r="F38" s="18">
        <v>1</v>
      </c>
      <c r="G38" s="18">
        <v>0</v>
      </c>
      <c r="H38" s="19">
        <f t="shared" si="0"/>
        <v>1</v>
      </c>
      <c r="I38" s="20" t="s">
        <v>32</v>
      </c>
      <c r="J38" s="21">
        <v>10</v>
      </c>
      <c r="K38" s="20" t="s">
        <v>33</v>
      </c>
      <c r="L38" s="20" t="s">
        <v>8</v>
      </c>
      <c r="M38" s="21">
        <f t="shared" si="1"/>
        <v>10</v>
      </c>
      <c r="N38" s="21">
        <f t="shared" si="2"/>
        <v>0</v>
      </c>
      <c r="O38" s="21">
        <f t="shared" si="3"/>
        <v>10</v>
      </c>
      <c r="P38" s="21">
        <v>0</v>
      </c>
      <c r="Q38" s="21">
        <f t="shared" si="4"/>
        <v>10</v>
      </c>
      <c r="R38" s="22">
        <f>IFERROR(HLOOKUP($V38,'Control Panel'!$G$1:$H$4,4,0),0)</f>
        <v>60</v>
      </c>
      <c r="S38" s="23">
        <f t="shared" si="5"/>
        <v>6</v>
      </c>
      <c r="U38" s="22" t="s">
        <v>66</v>
      </c>
      <c r="V38" s="22" t="s">
        <v>69</v>
      </c>
    </row>
    <row r="39" spans="1:22" s="24" customFormat="1" ht="33.75" customHeight="1">
      <c r="A39" s="16" t="s">
        <v>31</v>
      </c>
      <c r="B39" s="17">
        <v>9781408835173</v>
      </c>
      <c r="C39" s="17" t="s">
        <v>35</v>
      </c>
      <c r="D39" s="17" t="s">
        <v>174</v>
      </c>
      <c r="E39" s="17" t="s">
        <v>175</v>
      </c>
      <c r="F39" s="18">
        <v>1</v>
      </c>
      <c r="G39" s="18">
        <v>0</v>
      </c>
      <c r="H39" s="19">
        <f t="shared" si="0"/>
        <v>1</v>
      </c>
      <c r="I39" s="20" t="s">
        <v>32</v>
      </c>
      <c r="J39" s="21">
        <v>9.99</v>
      </c>
      <c r="K39" s="20" t="s">
        <v>33</v>
      </c>
      <c r="L39" s="20" t="s">
        <v>8</v>
      </c>
      <c r="M39" s="21">
        <f t="shared" si="1"/>
        <v>9.99</v>
      </c>
      <c r="N39" s="21">
        <f t="shared" si="2"/>
        <v>0</v>
      </c>
      <c r="O39" s="21">
        <f t="shared" si="3"/>
        <v>9.99</v>
      </c>
      <c r="P39" s="21">
        <v>0</v>
      </c>
      <c r="Q39" s="21">
        <f t="shared" si="4"/>
        <v>9.99</v>
      </c>
      <c r="R39" s="22">
        <f>IFERROR(HLOOKUP($V39,'Control Panel'!$G$1:$H$4,4,0),0)</f>
        <v>60</v>
      </c>
      <c r="S39" s="23">
        <f t="shared" si="5"/>
        <v>5.9939999999999998</v>
      </c>
      <c r="U39" s="22" t="s">
        <v>66</v>
      </c>
      <c r="V39" s="22" t="s">
        <v>69</v>
      </c>
    </row>
    <row r="40" spans="1:22" s="24" customFormat="1" ht="33.75" customHeight="1">
      <c r="A40" s="16" t="s">
        <v>31</v>
      </c>
      <c r="B40" s="17">
        <v>9781408806708</v>
      </c>
      <c r="C40" s="17" t="s">
        <v>35</v>
      </c>
      <c r="D40" s="17" t="s">
        <v>92</v>
      </c>
      <c r="E40" s="17" t="s">
        <v>93</v>
      </c>
      <c r="F40" s="18">
        <v>4</v>
      </c>
      <c r="G40" s="18">
        <v>0</v>
      </c>
      <c r="H40" s="19">
        <f t="shared" si="0"/>
        <v>4</v>
      </c>
      <c r="I40" s="20" t="s">
        <v>32</v>
      </c>
      <c r="J40" s="21">
        <v>2.4900000000000002</v>
      </c>
      <c r="K40" s="20" t="s">
        <v>33</v>
      </c>
      <c r="L40" s="20" t="s">
        <v>8</v>
      </c>
      <c r="M40" s="21">
        <f t="shared" si="1"/>
        <v>9.9600000000000009</v>
      </c>
      <c r="N40" s="21">
        <f t="shared" si="2"/>
        <v>0</v>
      </c>
      <c r="O40" s="21">
        <f t="shared" si="3"/>
        <v>9.9600000000000009</v>
      </c>
      <c r="P40" s="21">
        <v>0</v>
      </c>
      <c r="Q40" s="21">
        <f t="shared" si="4"/>
        <v>9.9600000000000009</v>
      </c>
      <c r="R40" s="22">
        <f>IFERROR(HLOOKUP($V40,'Control Panel'!$G$1:$H$4,4,0),0)</f>
        <v>60</v>
      </c>
      <c r="S40" s="23">
        <f t="shared" si="5"/>
        <v>5.976</v>
      </c>
      <c r="U40" s="22" t="s">
        <v>66</v>
      </c>
      <c r="V40" s="22" t="s">
        <v>69</v>
      </c>
    </row>
    <row r="41" spans="1:22" s="24" customFormat="1" ht="33.75" customHeight="1">
      <c r="A41" s="16" t="s">
        <v>31</v>
      </c>
      <c r="B41" s="17">
        <v>9781408840122</v>
      </c>
      <c r="C41" s="17" t="s">
        <v>35</v>
      </c>
      <c r="D41" s="17" t="s">
        <v>178</v>
      </c>
      <c r="E41" s="17" t="s">
        <v>179</v>
      </c>
      <c r="F41" s="18">
        <v>1</v>
      </c>
      <c r="G41" s="18">
        <v>0</v>
      </c>
      <c r="H41" s="19">
        <f t="shared" si="0"/>
        <v>1</v>
      </c>
      <c r="I41" s="20" t="s">
        <v>32</v>
      </c>
      <c r="J41" s="21">
        <v>8.32</v>
      </c>
      <c r="K41" s="20" t="s">
        <v>33</v>
      </c>
      <c r="L41" s="20" t="s">
        <v>8</v>
      </c>
      <c r="M41" s="21">
        <f t="shared" si="1"/>
        <v>8.32</v>
      </c>
      <c r="N41" s="21">
        <f t="shared" si="2"/>
        <v>0</v>
      </c>
      <c r="O41" s="21">
        <f t="shared" si="3"/>
        <v>8.32</v>
      </c>
      <c r="P41" s="21">
        <v>0</v>
      </c>
      <c r="Q41" s="21">
        <f t="shared" si="4"/>
        <v>8.32</v>
      </c>
      <c r="R41" s="22">
        <f>IFERROR(HLOOKUP($V41,'Control Panel'!$G$1:$H$4,4,0),0)</f>
        <v>60</v>
      </c>
      <c r="S41" s="23">
        <f t="shared" si="5"/>
        <v>4.9920000000000009</v>
      </c>
      <c r="U41" s="22" t="s">
        <v>66</v>
      </c>
      <c r="V41" s="22" t="s">
        <v>69</v>
      </c>
    </row>
    <row r="42" spans="1:22" s="24" customFormat="1" ht="33.75" customHeight="1">
      <c r="A42" s="16" t="s">
        <v>31</v>
      </c>
      <c r="B42" s="17">
        <v>9781408829141</v>
      </c>
      <c r="C42" s="17" t="s">
        <v>35</v>
      </c>
      <c r="D42" s="17" t="s">
        <v>180</v>
      </c>
      <c r="E42" s="17" t="s">
        <v>104</v>
      </c>
      <c r="F42" s="18">
        <v>1</v>
      </c>
      <c r="G42" s="18">
        <v>0</v>
      </c>
      <c r="H42" s="19">
        <f t="shared" si="0"/>
        <v>1</v>
      </c>
      <c r="I42" s="20" t="s">
        <v>32</v>
      </c>
      <c r="J42" s="21">
        <v>8.32</v>
      </c>
      <c r="K42" s="20" t="s">
        <v>33</v>
      </c>
      <c r="L42" s="20" t="s">
        <v>8</v>
      </c>
      <c r="M42" s="21">
        <f t="shared" si="1"/>
        <v>8.32</v>
      </c>
      <c r="N42" s="21">
        <f t="shared" si="2"/>
        <v>0</v>
      </c>
      <c r="O42" s="21">
        <f t="shared" si="3"/>
        <v>8.32</v>
      </c>
      <c r="P42" s="21">
        <v>0</v>
      </c>
      <c r="Q42" s="21">
        <f t="shared" si="4"/>
        <v>8.32</v>
      </c>
      <c r="R42" s="22">
        <f>IFERROR(HLOOKUP($V42,'Control Panel'!$G$1:$H$4,4,0),0)</f>
        <v>60</v>
      </c>
      <c r="S42" s="23">
        <f t="shared" si="5"/>
        <v>4.9920000000000009</v>
      </c>
      <c r="U42" s="22" t="s">
        <v>66</v>
      </c>
      <c r="V42" s="22" t="s">
        <v>69</v>
      </c>
    </row>
    <row r="43" spans="1:22" s="24" customFormat="1" ht="33.75" customHeight="1">
      <c r="A43" s="16" t="s">
        <v>31</v>
      </c>
      <c r="B43" s="17">
        <v>9781408833391</v>
      </c>
      <c r="C43" s="17" t="s">
        <v>35</v>
      </c>
      <c r="D43" s="17" t="s">
        <v>183</v>
      </c>
      <c r="E43" s="17" t="s">
        <v>184</v>
      </c>
      <c r="F43" s="18">
        <v>1</v>
      </c>
      <c r="G43" s="18">
        <v>0</v>
      </c>
      <c r="H43" s="19">
        <f t="shared" si="0"/>
        <v>1</v>
      </c>
      <c r="I43" s="20" t="s">
        <v>32</v>
      </c>
      <c r="J43" s="21">
        <v>7.49</v>
      </c>
      <c r="K43" s="20" t="s">
        <v>33</v>
      </c>
      <c r="L43" s="20" t="s">
        <v>8</v>
      </c>
      <c r="M43" s="21">
        <f t="shared" si="1"/>
        <v>7.49</v>
      </c>
      <c r="N43" s="21">
        <f t="shared" si="2"/>
        <v>0</v>
      </c>
      <c r="O43" s="21">
        <f t="shared" si="3"/>
        <v>7.49</v>
      </c>
      <c r="P43" s="21">
        <v>0</v>
      </c>
      <c r="Q43" s="21">
        <f t="shared" si="4"/>
        <v>7.49</v>
      </c>
      <c r="R43" s="22">
        <f>IFERROR(HLOOKUP($V43,'Control Panel'!$G$1:$H$4,4,0),0)</f>
        <v>60</v>
      </c>
      <c r="S43" s="23">
        <f t="shared" si="5"/>
        <v>4.4940000000000007</v>
      </c>
      <c r="U43" s="22" t="s">
        <v>66</v>
      </c>
      <c r="V43" s="22" t="s">
        <v>69</v>
      </c>
    </row>
    <row r="44" spans="1:22" s="24" customFormat="1" ht="33.75" customHeight="1">
      <c r="A44" s="16" t="s">
        <v>31</v>
      </c>
      <c r="B44" s="17">
        <v>9781408837634</v>
      </c>
      <c r="C44" s="17" t="s">
        <v>35</v>
      </c>
      <c r="D44" s="17" t="s">
        <v>43</v>
      </c>
      <c r="E44" s="17" t="s">
        <v>103</v>
      </c>
      <c r="F44" s="18">
        <v>1</v>
      </c>
      <c r="G44" s="18">
        <v>0</v>
      </c>
      <c r="H44" s="19">
        <f t="shared" si="0"/>
        <v>1</v>
      </c>
      <c r="I44" s="20" t="s">
        <v>32</v>
      </c>
      <c r="J44" s="21">
        <v>7.49</v>
      </c>
      <c r="K44" s="20" t="s">
        <v>33</v>
      </c>
      <c r="L44" s="20" t="s">
        <v>8</v>
      </c>
      <c r="M44" s="21">
        <f t="shared" si="1"/>
        <v>7.49</v>
      </c>
      <c r="N44" s="21">
        <f t="shared" si="2"/>
        <v>0</v>
      </c>
      <c r="O44" s="21">
        <f t="shared" si="3"/>
        <v>7.49</v>
      </c>
      <c r="P44" s="21">
        <v>0</v>
      </c>
      <c r="Q44" s="21">
        <f t="shared" si="4"/>
        <v>7.49</v>
      </c>
      <c r="R44" s="22">
        <f>IFERROR(HLOOKUP($V44,'Control Panel'!$G$1:$H$4,4,0),0)</f>
        <v>60</v>
      </c>
      <c r="S44" s="23">
        <f t="shared" si="5"/>
        <v>4.4940000000000007</v>
      </c>
      <c r="U44" s="22" t="s">
        <v>66</v>
      </c>
      <c r="V44" s="22" t="s">
        <v>69</v>
      </c>
    </row>
    <row r="45" spans="1:22" s="24" customFormat="1" ht="33.75" customHeight="1">
      <c r="A45" s="16" t="s">
        <v>31</v>
      </c>
      <c r="B45" s="17">
        <v>9781408828410</v>
      </c>
      <c r="C45" s="17" t="s">
        <v>35</v>
      </c>
      <c r="D45" s="17" t="s">
        <v>79</v>
      </c>
      <c r="E45" s="17" t="s">
        <v>80</v>
      </c>
      <c r="F45" s="18">
        <v>1</v>
      </c>
      <c r="G45" s="18">
        <v>0</v>
      </c>
      <c r="H45" s="19">
        <f t="shared" si="0"/>
        <v>1</v>
      </c>
      <c r="I45" s="20" t="s">
        <v>32</v>
      </c>
      <c r="J45" s="21">
        <v>7.49</v>
      </c>
      <c r="K45" s="20" t="s">
        <v>33</v>
      </c>
      <c r="L45" s="20" t="s">
        <v>8</v>
      </c>
      <c r="M45" s="21">
        <f t="shared" si="1"/>
        <v>7.49</v>
      </c>
      <c r="N45" s="21">
        <f t="shared" si="2"/>
        <v>0</v>
      </c>
      <c r="O45" s="21">
        <f t="shared" si="3"/>
        <v>7.49</v>
      </c>
      <c r="P45" s="21">
        <v>0</v>
      </c>
      <c r="Q45" s="21">
        <f t="shared" si="4"/>
        <v>7.49</v>
      </c>
      <c r="R45" s="22">
        <f>IFERROR(HLOOKUP($V45,'Control Panel'!$G$1:$H$4,4,0),0)</f>
        <v>60</v>
      </c>
      <c r="S45" s="23">
        <f t="shared" si="5"/>
        <v>4.4940000000000007</v>
      </c>
      <c r="U45" s="22" t="s">
        <v>66</v>
      </c>
      <c r="V45" s="22" t="s">
        <v>69</v>
      </c>
    </row>
    <row r="46" spans="1:22" s="24" customFormat="1" ht="33.75" customHeight="1">
      <c r="A46" s="16" t="s">
        <v>31</v>
      </c>
      <c r="B46" s="17">
        <v>9781408822562</v>
      </c>
      <c r="C46" s="17" t="s">
        <v>35</v>
      </c>
      <c r="D46" s="17" t="s">
        <v>149</v>
      </c>
      <c r="E46" s="17" t="s">
        <v>96</v>
      </c>
      <c r="F46" s="18">
        <v>1</v>
      </c>
      <c r="G46" s="18">
        <v>0</v>
      </c>
      <c r="H46" s="19">
        <f t="shared" si="0"/>
        <v>1</v>
      </c>
      <c r="I46" s="20" t="s">
        <v>32</v>
      </c>
      <c r="J46" s="21">
        <v>7.49</v>
      </c>
      <c r="K46" s="20" t="s">
        <v>33</v>
      </c>
      <c r="L46" s="20" t="s">
        <v>8</v>
      </c>
      <c r="M46" s="21">
        <f t="shared" si="1"/>
        <v>7.49</v>
      </c>
      <c r="N46" s="21">
        <f t="shared" si="2"/>
        <v>0</v>
      </c>
      <c r="O46" s="21">
        <f t="shared" si="3"/>
        <v>7.49</v>
      </c>
      <c r="P46" s="21">
        <v>0</v>
      </c>
      <c r="Q46" s="21">
        <f t="shared" si="4"/>
        <v>7.49</v>
      </c>
      <c r="R46" s="22">
        <f>IFERROR(HLOOKUP($V46,'Control Panel'!$G$1:$H$4,4,0),0)</f>
        <v>60</v>
      </c>
      <c r="S46" s="23">
        <f t="shared" si="5"/>
        <v>4.4940000000000007</v>
      </c>
      <c r="U46" s="22" t="s">
        <v>66</v>
      </c>
      <c r="V46" s="22" t="s">
        <v>69</v>
      </c>
    </row>
    <row r="47" spans="1:22" s="24" customFormat="1" ht="33.75" customHeight="1">
      <c r="A47" s="16" t="s">
        <v>31</v>
      </c>
      <c r="B47" s="17">
        <v>9781408803202</v>
      </c>
      <c r="C47" s="17" t="s">
        <v>35</v>
      </c>
      <c r="D47" s="17" t="s">
        <v>185</v>
      </c>
      <c r="E47" s="17" t="s">
        <v>186</v>
      </c>
      <c r="F47" s="18">
        <v>1</v>
      </c>
      <c r="G47" s="18">
        <v>0</v>
      </c>
      <c r="H47" s="19">
        <f t="shared" si="0"/>
        <v>1</v>
      </c>
      <c r="I47" s="20" t="s">
        <v>32</v>
      </c>
      <c r="J47" s="21">
        <v>6.66</v>
      </c>
      <c r="K47" s="20" t="s">
        <v>33</v>
      </c>
      <c r="L47" s="20" t="s">
        <v>8</v>
      </c>
      <c r="M47" s="21">
        <f t="shared" si="1"/>
        <v>6.66</v>
      </c>
      <c r="N47" s="21">
        <f t="shared" si="2"/>
        <v>0</v>
      </c>
      <c r="O47" s="21">
        <f t="shared" si="3"/>
        <v>6.66</v>
      </c>
      <c r="P47" s="21">
        <v>0</v>
      </c>
      <c r="Q47" s="21">
        <f t="shared" si="4"/>
        <v>6.66</v>
      </c>
      <c r="R47" s="22">
        <f>IFERROR(HLOOKUP($V47,'Control Panel'!$G$1:$H$4,4,0),0)</f>
        <v>60</v>
      </c>
      <c r="S47" s="23">
        <f t="shared" si="5"/>
        <v>3.9960000000000004</v>
      </c>
      <c r="U47" s="22" t="s">
        <v>66</v>
      </c>
      <c r="V47" s="22" t="s">
        <v>69</v>
      </c>
    </row>
    <row r="48" spans="1:22" s="24" customFormat="1" ht="33.75" customHeight="1">
      <c r="A48" s="16" t="s">
        <v>31</v>
      </c>
      <c r="B48" s="17">
        <v>9781408841495</v>
      </c>
      <c r="C48" s="17" t="s">
        <v>35</v>
      </c>
      <c r="D48" s="17" t="s">
        <v>187</v>
      </c>
      <c r="E48" s="17" t="s">
        <v>97</v>
      </c>
      <c r="F48" s="18">
        <v>1</v>
      </c>
      <c r="G48" s="18">
        <v>0</v>
      </c>
      <c r="H48" s="19">
        <f t="shared" si="0"/>
        <v>1</v>
      </c>
      <c r="I48" s="20" t="s">
        <v>32</v>
      </c>
      <c r="J48" s="21">
        <v>6.66</v>
      </c>
      <c r="K48" s="20" t="s">
        <v>33</v>
      </c>
      <c r="L48" s="20" t="s">
        <v>8</v>
      </c>
      <c r="M48" s="21">
        <f t="shared" si="1"/>
        <v>6.66</v>
      </c>
      <c r="N48" s="21">
        <f t="shared" si="2"/>
        <v>0</v>
      </c>
      <c r="O48" s="21">
        <f t="shared" si="3"/>
        <v>6.66</v>
      </c>
      <c r="P48" s="21">
        <v>0</v>
      </c>
      <c r="Q48" s="21">
        <f t="shared" si="4"/>
        <v>6.66</v>
      </c>
      <c r="R48" s="22">
        <f>IFERROR(HLOOKUP($V48,'Control Panel'!$G$1:$H$4,4,0),0)</f>
        <v>60</v>
      </c>
      <c r="S48" s="23">
        <f t="shared" si="5"/>
        <v>3.9960000000000004</v>
      </c>
      <c r="U48" s="22" t="s">
        <v>66</v>
      </c>
      <c r="V48" s="22" t="s">
        <v>69</v>
      </c>
    </row>
    <row r="49" spans="1:22" s="24" customFormat="1" ht="33.75" customHeight="1">
      <c r="A49" s="16" t="s">
        <v>31</v>
      </c>
      <c r="B49" s="17">
        <v>9781408817643</v>
      </c>
      <c r="C49" s="17" t="s">
        <v>35</v>
      </c>
      <c r="D49" s="17" t="s">
        <v>188</v>
      </c>
      <c r="E49" s="17" t="s">
        <v>114</v>
      </c>
      <c r="F49" s="18">
        <v>1</v>
      </c>
      <c r="G49" s="18">
        <v>0</v>
      </c>
      <c r="H49" s="19">
        <f t="shared" si="0"/>
        <v>1</v>
      </c>
      <c r="I49" s="20" t="s">
        <v>32</v>
      </c>
      <c r="J49" s="21">
        <v>6.66</v>
      </c>
      <c r="K49" s="20" t="s">
        <v>33</v>
      </c>
      <c r="L49" s="20" t="s">
        <v>8</v>
      </c>
      <c r="M49" s="21">
        <f t="shared" si="1"/>
        <v>6.66</v>
      </c>
      <c r="N49" s="21">
        <f t="shared" si="2"/>
        <v>0</v>
      </c>
      <c r="O49" s="21">
        <f t="shared" si="3"/>
        <v>6.66</v>
      </c>
      <c r="P49" s="21">
        <v>0</v>
      </c>
      <c r="Q49" s="21">
        <f t="shared" si="4"/>
        <v>6.66</v>
      </c>
      <c r="R49" s="22">
        <f>IFERROR(HLOOKUP($V49,'Control Panel'!$G$1:$H$4,4,0),0)</f>
        <v>60</v>
      </c>
      <c r="S49" s="23">
        <f t="shared" si="5"/>
        <v>3.9960000000000004</v>
      </c>
      <c r="U49" s="22" t="s">
        <v>66</v>
      </c>
      <c r="V49" s="22" t="s">
        <v>69</v>
      </c>
    </row>
    <row r="50" spans="1:22" s="24" customFormat="1" ht="33.75" customHeight="1">
      <c r="A50" s="16" t="s">
        <v>31</v>
      </c>
      <c r="B50" s="17">
        <v>9781408822838</v>
      </c>
      <c r="C50" s="17" t="s">
        <v>35</v>
      </c>
      <c r="D50" s="17" t="s">
        <v>50</v>
      </c>
      <c r="E50" s="17" t="s">
        <v>84</v>
      </c>
      <c r="F50" s="18">
        <v>1</v>
      </c>
      <c r="G50" s="18">
        <v>0</v>
      </c>
      <c r="H50" s="19">
        <f t="shared" ref="H50:H85" si="6">F50-G50</f>
        <v>1</v>
      </c>
      <c r="I50" s="20" t="s">
        <v>32</v>
      </c>
      <c r="J50" s="21">
        <v>6.66</v>
      </c>
      <c r="K50" s="20" t="s">
        <v>33</v>
      </c>
      <c r="L50" s="20" t="s">
        <v>8</v>
      </c>
      <c r="M50" s="21">
        <f t="shared" si="1"/>
        <v>6.66</v>
      </c>
      <c r="N50" s="21">
        <f t="shared" si="2"/>
        <v>0</v>
      </c>
      <c r="O50" s="21">
        <f t="shared" si="3"/>
        <v>6.66</v>
      </c>
      <c r="P50" s="21">
        <v>0</v>
      </c>
      <c r="Q50" s="21">
        <f t="shared" si="4"/>
        <v>6.66</v>
      </c>
      <c r="R50" s="22">
        <f>IFERROR(HLOOKUP($V50,'Control Panel'!$G$1:$H$4,4,0),0)</f>
        <v>60</v>
      </c>
      <c r="S50" s="23">
        <f t="shared" si="5"/>
        <v>3.9960000000000004</v>
      </c>
      <c r="U50" s="22" t="s">
        <v>66</v>
      </c>
      <c r="V50" s="22" t="s">
        <v>69</v>
      </c>
    </row>
    <row r="51" spans="1:22" s="24" customFormat="1" ht="33.75" customHeight="1">
      <c r="A51" s="16" t="s">
        <v>31</v>
      </c>
      <c r="B51" s="17">
        <v>9781408803424</v>
      </c>
      <c r="C51" s="17" t="s">
        <v>35</v>
      </c>
      <c r="D51" s="17" t="s">
        <v>46</v>
      </c>
      <c r="E51" s="17" t="s">
        <v>96</v>
      </c>
      <c r="F51" s="18">
        <v>1</v>
      </c>
      <c r="G51" s="18">
        <v>0</v>
      </c>
      <c r="H51" s="19">
        <f t="shared" si="6"/>
        <v>1</v>
      </c>
      <c r="I51" s="20" t="s">
        <v>32</v>
      </c>
      <c r="J51" s="21">
        <v>6.66</v>
      </c>
      <c r="K51" s="20" t="s">
        <v>33</v>
      </c>
      <c r="L51" s="20" t="s">
        <v>8</v>
      </c>
      <c r="M51" s="21">
        <f t="shared" si="1"/>
        <v>6.66</v>
      </c>
      <c r="N51" s="21">
        <f t="shared" si="2"/>
        <v>0</v>
      </c>
      <c r="O51" s="21">
        <f t="shared" si="3"/>
        <v>6.66</v>
      </c>
      <c r="P51" s="21">
        <v>0</v>
      </c>
      <c r="Q51" s="21">
        <f t="shared" si="4"/>
        <v>6.66</v>
      </c>
      <c r="R51" s="22">
        <f>IFERROR(HLOOKUP($V51,'Control Panel'!$G$1:$H$4,4,0),0)</f>
        <v>60</v>
      </c>
      <c r="S51" s="23">
        <f t="shared" si="5"/>
        <v>3.9960000000000004</v>
      </c>
      <c r="U51" s="22" t="s">
        <v>66</v>
      </c>
      <c r="V51" s="22" t="s">
        <v>69</v>
      </c>
    </row>
    <row r="52" spans="1:22" s="24" customFormat="1" ht="33.75" customHeight="1">
      <c r="A52" s="16" t="s">
        <v>31</v>
      </c>
      <c r="B52" s="17">
        <v>9781408810644</v>
      </c>
      <c r="C52" s="17" t="s">
        <v>35</v>
      </c>
      <c r="D52" s="17" t="s">
        <v>142</v>
      </c>
      <c r="E52" s="17" t="s">
        <v>143</v>
      </c>
      <c r="F52" s="18">
        <v>1</v>
      </c>
      <c r="G52" s="18">
        <v>0</v>
      </c>
      <c r="H52" s="19">
        <f t="shared" si="6"/>
        <v>1</v>
      </c>
      <c r="I52" s="20" t="s">
        <v>32</v>
      </c>
      <c r="J52" s="21">
        <v>6.66</v>
      </c>
      <c r="K52" s="20" t="s">
        <v>33</v>
      </c>
      <c r="L52" s="20" t="s">
        <v>8</v>
      </c>
      <c r="M52" s="21">
        <f t="shared" si="1"/>
        <v>6.66</v>
      </c>
      <c r="N52" s="21">
        <f t="shared" si="2"/>
        <v>0</v>
      </c>
      <c r="O52" s="21">
        <f t="shared" si="3"/>
        <v>6.66</v>
      </c>
      <c r="P52" s="21">
        <v>0</v>
      </c>
      <c r="Q52" s="21">
        <f t="shared" si="4"/>
        <v>6.66</v>
      </c>
      <c r="R52" s="22">
        <f>IFERROR(HLOOKUP($V52,'Control Panel'!$G$1:$H$4,4,0),0)</f>
        <v>60</v>
      </c>
      <c r="S52" s="23">
        <f t="shared" si="5"/>
        <v>3.9960000000000004</v>
      </c>
      <c r="U52" s="22" t="s">
        <v>66</v>
      </c>
      <c r="V52" s="22" t="s">
        <v>69</v>
      </c>
    </row>
    <row r="53" spans="1:22" s="24" customFormat="1" ht="33.75" customHeight="1">
      <c r="A53" s="16" t="s">
        <v>31</v>
      </c>
      <c r="B53" s="17">
        <v>9781408807590</v>
      </c>
      <c r="C53" s="17" t="s">
        <v>35</v>
      </c>
      <c r="D53" s="17" t="s">
        <v>56</v>
      </c>
      <c r="E53" s="17" t="s">
        <v>54</v>
      </c>
      <c r="F53" s="18">
        <v>1</v>
      </c>
      <c r="G53" s="18">
        <v>0</v>
      </c>
      <c r="H53" s="19">
        <f t="shared" si="6"/>
        <v>1</v>
      </c>
      <c r="I53" s="20" t="s">
        <v>32</v>
      </c>
      <c r="J53" s="21">
        <v>6.66</v>
      </c>
      <c r="K53" s="20" t="s">
        <v>33</v>
      </c>
      <c r="L53" s="20" t="s">
        <v>8</v>
      </c>
      <c r="M53" s="21">
        <f t="shared" si="1"/>
        <v>6.66</v>
      </c>
      <c r="N53" s="21">
        <f t="shared" si="2"/>
        <v>0</v>
      </c>
      <c r="O53" s="21">
        <f t="shared" si="3"/>
        <v>6.66</v>
      </c>
      <c r="P53" s="21">
        <v>0</v>
      </c>
      <c r="Q53" s="21">
        <f t="shared" si="4"/>
        <v>6.66</v>
      </c>
      <c r="R53" s="22">
        <f>IFERROR(HLOOKUP($V53,'Control Panel'!$G$1:$H$4,4,0),0)</f>
        <v>60</v>
      </c>
      <c r="S53" s="23">
        <f t="shared" si="5"/>
        <v>3.9960000000000004</v>
      </c>
      <c r="U53" s="22" t="s">
        <v>66</v>
      </c>
      <c r="V53" s="22" t="s">
        <v>69</v>
      </c>
    </row>
    <row r="54" spans="1:22" s="24" customFormat="1" ht="33.75" customHeight="1">
      <c r="A54" s="16" t="s">
        <v>31</v>
      </c>
      <c r="B54" s="17">
        <v>9781408833698</v>
      </c>
      <c r="C54" s="17" t="s">
        <v>35</v>
      </c>
      <c r="D54" s="17" t="s">
        <v>189</v>
      </c>
      <c r="E54" s="17" t="s">
        <v>190</v>
      </c>
      <c r="F54" s="18">
        <v>1</v>
      </c>
      <c r="G54" s="18">
        <v>0</v>
      </c>
      <c r="H54" s="19">
        <f t="shared" si="6"/>
        <v>1</v>
      </c>
      <c r="I54" s="20" t="s">
        <v>32</v>
      </c>
      <c r="J54" s="21">
        <v>6.66</v>
      </c>
      <c r="K54" s="20" t="s">
        <v>33</v>
      </c>
      <c r="L54" s="20" t="s">
        <v>8</v>
      </c>
      <c r="M54" s="21">
        <f t="shared" si="1"/>
        <v>6.66</v>
      </c>
      <c r="N54" s="21">
        <f t="shared" si="2"/>
        <v>0</v>
      </c>
      <c r="O54" s="21">
        <f t="shared" si="3"/>
        <v>6.66</v>
      </c>
      <c r="P54" s="21">
        <v>0</v>
      </c>
      <c r="Q54" s="21">
        <f t="shared" si="4"/>
        <v>6.66</v>
      </c>
      <c r="R54" s="22">
        <f>IFERROR(HLOOKUP($V54,'Control Panel'!$G$1:$H$4,4,0),0)</f>
        <v>60</v>
      </c>
      <c r="S54" s="23">
        <f t="shared" si="5"/>
        <v>3.9960000000000004</v>
      </c>
      <c r="U54" s="22" t="s">
        <v>66</v>
      </c>
      <c r="V54" s="22" t="s">
        <v>69</v>
      </c>
    </row>
    <row r="55" spans="1:22" s="24" customFormat="1" ht="33.75" customHeight="1">
      <c r="A55" s="16" t="s">
        <v>31</v>
      </c>
      <c r="B55" s="17">
        <v>9781408813874</v>
      </c>
      <c r="C55" s="17" t="s">
        <v>35</v>
      </c>
      <c r="D55" s="17" t="s">
        <v>191</v>
      </c>
      <c r="E55" s="17" t="s">
        <v>192</v>
      </c>
      <c r="F55" s="18">
        <v>1</v>
      </c>
      <c r="G55" s="18">
        <v>0</v>
      </c>
      <c r="H55" s="19">
        <f t="shared" si="6"/>
        <v>1</v>
      </c>
      <c r="I55" s="20" t="s">
        <v>32</v>
      </c>
      <c r="J55" s="21">
        <v>6.66</v>
      </c>
      <c r="K55" s="20" t="s">
        <v>33</v>
      </c>
      <c r="L55" s="20" t="s">
        <v>8</v>
      </c>
      <c r="M55" s="21">
        <f t="shared" si="1"/>
        <v>6.66</v>
      </c>
      <c r="N55" s="21">
        <f t="shared" si="2"/>
        <v>0</v>
      </c>
      <c r="O55" s="21">
        <f t="shared" si="3"/>
        <v>6.66</v>
      </c>
      <c r="P55" s="21">
        <v>0</v>
      </c>
      <c r="Q55" s="21">
        <f t="shared" si="4"/>
        <v>6.66</v>
      </c>
      <c r="R55" s="22">
        <f>IFERROR(HLOOKUP($V55,'Control Panel'!$G$1:$H$4,4,0),0)</f>
        <v>60</v>
      </c>
      <c r="S55" s="23">
        <f t="shared" si="5"/>
        <v>3.9960000000000004</v>
      </c>
      <c r="U55" s="22" t="s">
        <v>66</v>
      </c>
      <c r="V55" s="22" t="s">
        <v>69</v>
      </c>
    </row>
    <row r="56" spans="1:22" s="24" customFormat="1" ht="33.75" customHeight="1">
      <c r="A56" s="16" t="s">
        <v>31</v>
      </c>
      <c r="B56" s="17">
        <v>9781408810521</v>
      </c>
      <c r="C56" s="17" t="s">
        <v>35</v>
      </c>
      <c r="D56" s="17" t="s">
        <v>193</v>
      </c>
      <c r="E56" s="17" t="s">
        <v>194</v>
      </c>
      <c r="F56" s="18">
        <v>1</v>
      </c>
      <c r="G56" s="18">
        <v>0</v>
      </c>
      <c r="H56" s="19">
        <f t="shared" si="6"/>
        <v>1</v>
      </c>
      <c r="I56" s="20" t="s">
        <v>32</v>
      </c>
      <c r="J56" s="21">
        <v>6.66</v>
      </c>
      <c r="K56" s="20" t="s">
        <v>33</v>
      </c>
      <c r="L56" s="20" t="s">
        <v>8</v>
      </c>
      <c r="M56" s="21">
        <f t="shared" si="1"/>
        <v>6.66</v>
      </c>
      <c r="N56" s="21">
        <f t="shared" si="2"/>
        <v>0</v>
      </c>
      <c r="O56" s="21">
        <f t="shared" si="3"/>
        <v>6.66</v>
      </c>
      <c r="P56" s="21">
        <v>0</v>
      </c>
      <c r="Q56" s="21">
        <f t="shared" si="4"/>
        <v>6.66</v>
      </c>
      <c r="R56" s="22">
        <f>IFERROR(HLOOKUP($V56,'Control Panel'!$G$1:$H$4,4,0),0)</f>
        <v>60</v>
      </c>
      <c r="S56" s="23">
        <f t="shared" si="5"/>
        <v>3.9960000000000004</v>
      </c>
      <c r="U56" s="22" t="s">
        <v>66</v>
      </c>
      <c r="V56" s="22" t="s">
        <v>69</v>
      </c>
    </row>
    <row r="57" spans="1:22" s="24" customFormat="1" ht="33.75" customHeight="1">
      <c r="A57" s="16" t="s">
        <v>31</v>
      </c>
      <c r="B57" s="17">
        <v>9781408812044</v>
      </c>
      <c r="C57" s="17" t="s">
        <v>35</v>
      </c>
      <c r="D57" s="17" t="s">
        <v>195</v>
      </c>
      <c r="E57" s="17" t="s">
        <v>104</v>
      </c>
      <c r="F57" s="18">
        <v>1</v>
      </c>
      <c r="G57" s="18">
        <v>0</v>
      </c>
      <c r="H57" s="19">
        <f t="shared" si="6"/>
        <v>1</v>
      </c>
      <c r="I57" s="20" t="s">
        <v>32</v>
      </c>
      <c r="J57" s="21">
        <v>6.66</v>
      </c>
      <c r="K57" s="20" t="s">
        <v>33</v>
      </c>
      <c r="L57" s="20" t="s">
        <v>8</v>
      </c>
      <c r="M57" s="21">
        <f t="shared" si="1"/>
        <v>6.66</v>
      </c>
      <c r="N57" s="21">
        <f t="shared" si="2"/>
        <v>0</v>
      </c>
      <c r="O57" s="21">
        <f t="shared" si="3"/>
        <v>6.66</v>
      </c>
      <c r="P57" s="21">
        <v>0</v>
      </c>
      <c r="Q57" s="21">
        <f t="shared" si="4"/>
        <v>6.66</v>
      </c>
      <c r="R57" s="22">
        <f>IFERROR(HLOOKUP($V57,'Control Panel'!$G$1:$H$4,4,0),0)</f>
        <v>60</v>
      </c>
      <c r="S57" s="23">
        <f t="shared" si="5"/>
        <v>3.9960000000000004</v>
      </c>
      <c r="U57" s="22" t="s">
        <v>66</v>
      </c>
      <c r="V57" s="22" t="s">
        <v>69</v>
      </c>
    </row>
    <row r="58" spans="1:22" s="24" customFormat="1" ht="33.75" customHeight="1">
      <c r="A58" s="16" t="s">
        <v>31</v>
      </c>
      <c r="B58" s="17">
        <v>9781408841815</v>
      </c>
      <c r="C58" s="17" t="s">
        <v>35</v>
      </c>
      <c r="D58" s="17" t="s">
        <v>196</v>
      </c>
      <c r="E58" s="17" t="s">
        <v>197</v>
      </c>
      <c r="F58" s="18">
        <v>1</v>
      </c>
      <c r="G58" s="18">
        <v>0</v>
      </c>
      <c r="H58" s="19">
        <f t="shared" si="6"/>
        <v>1</v>
      </c>
      <c r="I58" s="20" t="s">
        <v>32</v>
      </c>
      <c r="J58" s="21">
        <v>6.66</v>
      </c>
      <c r="K58" s="20" t="s">
        <v>33</v>
      </c>
      <c r="L58" s="20" t="s">
        <v>8</v>
      </c>
      <c r="M58" s="21">
        <f t="shared" si="1"/>
        <v>6.66</v>
      </c>
      <c r="N58" s="21">
        <f t="shared" si="2"/>
        <v>0</v>
      </c>
      <c r="O58" s="21">
        <f t="shared" si="3"/>
        <v>6.66</v>
      </c>
      <c r="P58" s="21">
        <v>0</v>
      </c>
      <c r="Q58" s="21">
        <f t="shared" si="4"/>
        <v>6.66</v>
      </c>
      <c r="R58" s="22">
        <f>IFERROR(HLOOKUP($V58,'Control Panel'!$G$1:$H$4,4,0),0)</f>
        <v>60</v>
      </c>
      <c r="S58" s="23">
        <f t="shared" si="5"/>
        <v>3.9960000000000004</v>
      </c>
      <c r="U58" s="22" t="s">
        <v>66</v>
      </c>
      <c r="V58" s="22" t="s">
        <v>69</v>
      </c>
    </row>
    <row r="59" spans="1:22" s="24" customFormat="1" ht="33.75" customHeight="1">
      <c r="A59" s="16" t="s">
        <v>31</v>
      </c>
      <c r="B59" s="17">
        <v>9781408801581</v>
      </c>
      <c r="C59" s="17" t="s">
        <v>35</v>
      </c>
      <c r="D59" s="17" t="s">
        <v>198</v>
      </c>
      <c r="E59" s="17" t="s">
        <v>124</v>
      </c>
      <c r="F59" s="18">
        <v>1</v>
      </c>
      <c r="G59" s="18">
        <v>0</v>
      </c>
      <c r="H59" s="19">
        <f t="shared" si="6"/>
        <v>1</v>
      </c>
      <c r="I59" s="20" t="s">
        <v>32</v>
      </c>
      <c r="J59" s="21">
        <v>6.66</v>
      </c>
      <c r="K59" s="20" t="s">
        <v>33</v>
      </c>
      <c r="L59" s="20" t="s">
        <v>8</v>
      </c>
      <c r="M59" s="21">
        <f t="shared" si="1"/>
        <v>6.66</v>
      </c>
      <c r="N59" s="21">
        <f t="shared" si="2"/>
        <v>0</v>
      </c>
      <c r="O59" s="21">
        <f t="shared" si="3"/>
        <v>6.66</v>
      </c>
      <c r="P59" s="21">
        <v>0</v>
      </c>
      <c r="Q59" s="21">
        <f t="shared" si="4"/>
        <v>6.66</v>
      </c>
      <c r="R59" s="22">
        <f>IFERROR(HLOOKUP($V59,'Control Panel'!$G$1:$H$4,4,0),0)</f>
        <v>60</v>
      </c>
      <c r="S59" s="23">
        <f t="shared" si="5"/>
        <v>3.9960000000000004</v>
      </c>
      <c r="U59" s="22" t="s">
        <v>66</v>
      </c>
      <c r="V59" s="22" t="s">
        <v>69</v>
      </c>
    </row>
    <row r="60" spans="1:22" s="24" customFormat="1" ht="33.75" customHeight="1">
      <c r="A60" s="16" t="s">
        <v>31</v>
      </c>
      <c r="B60" s="17">
        <v>9781448210923</v>
      </c>
      <c r="C60" s="17" t="s">
        <v>35</v>
      </c>
      <c r="D60" s="17" t="s">
        <v>199</v>
      </c>
      <c r="E60" s="17" t="s">
        <v>200</v>
      </c>
      <c r="F60" s="18">
        <v>1</v>
      </c>
      <c r="G60" s="18">
        <v>0</v>
      </c>
      <c r="H60" s="19">
        <f t="shared" si="6"/>
        <v>1</v>
      </c>
      <c r="I60" s="20" t="s">
        <v>32</v>
      </c>
      <c r="J60" s="21">
        <v>5.82</v>
      </c>
      <c r="K60" s="20" t="s">
        <v>33</v>
      </c>
      <c r="L60" s="20" t="s">
        <v>8</v>
      </c>
      <c r="M60" s="21">
        <f t="shared" si="1"/>
        <v>5.82</v>
      </c>
      <c r="N60" s="21">
        <f t="shared" si="2"/>
        <v>0</v>
      </c>
      <c r="O60" s="21">
        <f t="shared" si="3"/>
        <v>5.82</v>
      </c>
      <c r="P60" s="21">
        <v>0</v>
      </c>
      <c r="Q60" s="21">
        <f t="shared" si="4"/>
        <v>5.82</v>
      </c>
      <c r="R60" s="22">
        <f>IFERROR(HLOOKUP($V60,'Control Panel'!$G$1:$H$4,4,0),0)</f>
        <v>60</v>
      </c>
      <c r="S60" s="23">
        <f t="shared" si="5"/>
        <v>3.4920000000000004</v>
      </c>
      <c r="U60" s="22" t="s">
        <v>66</v>
      </c>
      <c r="V60" s="22" t="s">
        <v>69</v>
      </c>
    </row>
    <row r="61" spans="1:22" s="24" customFormat="1" ht="33.75" customHeight="1">
      <c r="A61" s="16" t="s">
        <v>31</v>
      </c>
      <c r="B61" s="17">
        <v>9781448211418</v>
      </c>
      <c r="C61" s="17" t="s">
        <v>35</v>
      </c>
      <c r="D61" s="17" t="s">
        <v>131</v>
      </c>
      <c r="E61" s="17" t="s">
        <v>132</v>
      </c>
      <c r="F61" s="18">
        <v>1</v>
      </c>
      <c r="G61" s="18">
        <v>0</v>
      </c>
      <c r="H61" s="19">
        <f t="shared" si="6"/>
        <v>1</v>
      </c>
      <c r="I61" s="20" t="s">
        <v>32</v>
      </c>
      <c r="J61" s="21">
        <v>5.82</v>
      </c>
      <c r="K61" s="20" t="s">
        <v>33</v>
      </c>
      <c r="L61" s="20" t="s">
        <v>8</v>
      </c>
      <c r="M61" s="21">
        <f t="shared" si="1"/>
        <v>5.82</v>
      </c>
      <c r="N61" s="21">
        <f t="shared" si="2"/>
        <v>0</v>
      </c>
      <c r="O61" s="21">
        <f t="shared" si="3"/>
        <v>5.82</v>
      </c>
      <c r="P61" s="21">
        <v>0</v>
      </c>
      <c r="Q61" s="21">
        <f t="shared" si="4"/>
        <v>5.82</v>
      </c>
      <c r="R61" s="22">
        <f>IFERROR(HLOOKUP($V61,'Control Panel'!$G$1:$H$4,4,0),0)</f>
        <v>60</v>
      </c>
      <c r="S61" s="23">
        <f t="shared" si="5"/>
        <v>3.4920000000000004</v>
      </c>
      <c r="U61" s="22" t="s">
        <v>66</v>
      </c>
      <c r="V61" s="22" t="s">
        <v>69</v>
      </c>
    </row>
    <row r="62" spans="1:22" s="24" customFormat="1" ht="33.75" customHeight="1">
      <c r="A62" s="16" t="s">
        <v>31</v>
      </c>
      <c r="B62" s="17">
        <v>9781448206896</v>
      </c>
      <c r="C62" s="17" t="s">
        <v>35</v>
      </c>
      <c r="D62" s="17" t="s">
        <v>201</v>
      </c>
      <c r="E62" s="17" t="s">
        <v>202</v>
      </c>
      <c r="F62" s="18">
        <v>1</v>
      </c>
      <c r="G62" s="18">
        <v>0</v>
      </c>
      <c r="H62" s="19">
        <f t="shared" si="6"/>
        <v>1</v>
      </c>
      <c r="I62" s="20" t="s">
        <v>32</v>
      </c>
      <c r="J62" s="21">
        <v>5.82</v>
      </c>
      <c r="K62" s="20" t="s">
        <v>33</v>
      </c>
      <c r="L62" s="20" t="s">
        <v>8</v>
      </c>
      <c r="M62" s="21">
        <f t="shared" si="1"/>
        <v>5.82</v>
      </c>
      <c r="N62" s="21">
        <f t="shared" si="2"/>
        <v>0</v>
      </c>
      <c r="O62" s="21">
        <f t="shared" si="3"/>
        <v>5.82</v>
      </c>
      <c r="P62" s="21">
        <v>0</v>
      </c>
      <c r="Q62" s="21">
        <f t="shared" si="4"/>
        <v>5.82</v>
      </c>
      <c r="R62" s="22">
        <f>IFERROR(HLOOKUP($V62,'Control Panel'!$G$1:$H$4,4,0),0)</f>
        <v>60</v>
      </c>
      <c r="S62" s="23">
        <f t="shared" si="5"/>
        <v>3.4920000000000004</v>
      </c>
      <c r="U62" s="22" t="s">
        <v>66</v>
      </c>
      <c r="V62" s="22" t="s">
        <v>69</v>
      </c>
    </row>
    <row r="63" spans="1:22" s="24" customFormat="1" ht="33.75" customHeight="1">
      <c r="A63" s="16" t="s">
        <v>31</v>
      </c>
      <c r="B63" s="17">
        <v>9781448206865</v>
      </c>
      <c r="C63" s="17" t="s">
        <v>35</v>
      </c>
      <c r="D63" s="17" t="s">
        <v>108</v>
      </c>
      <c r="E63" s="17" t="s">
        <v>109</v>
      </c>
      <c r="F63" s="18">
        <v>1</v>
      </c>
      <c r="G63" s="18">
        <v>0</v>
      </c>
      <c r="H63" s="19">
        <f t="shared" si="6"/>
        <v>1</v>
      </c>
      <c r="I63" s="20" t="s">
        <v>32</v>
      </c>
      <c r="J63" s="21">
        <v>5.82</v>
      </c>
      <c r="K63" s="20" t="s">
        <v>33</v>
      </c>
      <c r="L63" s="20" t="s">
        <v>8</v>
      </c>
      <c r="M63" s="21">
        <f t="shared" si="1"/>
        <v>5.82</v>
      </c>
      <c r="N63" s="21">
        <f t="shared" si="2"/>
        <v>0</v>
      </c>
      <c r="O63" s="21">
        <f t="shared" si="3"/>
        <v>5.82</v>
      </c>
      <c r="P63" s="21">
        <v>0</v>
      </c>
      <c r="Q63" s="21">
        <f t="shared" si="4"/>
        <v>5.82</v>
      </c>
      <c r="R63" s="22">
        <f>IFERROR(HLOOKUP($V63,'Control Panel'!$G$1:$H$4,4,0),0)</f>
        <v>60</v>
      </c>
      <c r="S63" s="23">
        <f t="shared" si="5"/>
        <v>3.4920000000000004</v>
      </c>
      <c r="U63" s="22" t="s">
        <v>66</v>
      </c>
      <c r="V63" s="22" t="s">
        <v>69</v>
      </c>
    </row>
    <row r="64" spans="1:22" s="24" customFormat="1" ht="33.75" customHeight="1">
      <c r="A64" s="16" t="s">
        <v>31</v>
      </c>
      <c r="B64" s="17">
        <v>9781408818077</v>
      </c>
      <c r="C64" s="17" t="s">
        <v>35</v>
      </c>
      <c r="D64" s="17" t="s">
        <v>203</v>
      </c>
      <c r="E64" s="17" t="s">
        <v>111</v>
      </c>
      <c r="F64" s="18">
        <v>1</v>
      </c>
      <c r="G64" s="18">
        <v>0</v>
      </c>
      <c r="H64" s="19">
        <f t="shared" si="6"/>
        <v>1</v>
      </c>
      <c r="I64" s="20" t="s">
        <v>32</v>
      </c>
      <c r="J64" s="21">
        <v>5.82</v>
      </c>
      <c r="K64" s="20" t="s">
        <v>33</v>
      </c>
      <c r="L64" s="20" t="s">
        <v>8</v>
      </c>
      <c r="M64" s="21">
        <f t="shared" si="1"/>
        <v>5.82</v>
      </c>
      <c r="N64" s="21">
        <f t="shared" si="2"/>
        <v>0</v>
      </c>
      <c r="O64" s="21">
        <f t="shared" si="3"/>
        <v>5.82</v>
      </c>
      <c r="P64" s="21">
        <v>0</v>
      </c>
      <c r="Q64" s="21">
        <f t="shared" si="4"/>
        <v>5.82</v>
      </c>
      <c r="R64" s="22">
        <f>IFERROR(HLOOKUP($V64,'Control Panel'!$G$1:$H$4,4,0),0)</f>
        <v>60</v>
      </c>
      <c r="S64" s="23">
        <f t="shared" si="5"/>
        <v>3.4920000000000004</v>
      </c>
      <c r="U64" s="22" t="s">
        <v>66</v>
      </c>
      <c r="V64" s="22" t="s">
        <v>69</v>
      </c>
    </row>
    <row r="65" spans="1:22" s="24" customFormat="1" ht="33.75" customHeight="1">
      <c r="A65" s="16" t="s">
        <v>31</v>
      </c>
      <c r="B65" s="17">
        <v>9781448210756</v>
      </c>
      <c r="C65" s="17" t="s">
        <v>35</v>
      </c>
      <c r="D65" s="17" t="s">
        <v>204</v>
      </c>
      <c r="E65" s="17" t="s">
        <v>205</v>
      </c>
      <c r="F65" s="18">
        <v>1</v>
      </c>
      <c r="G65" s="18">
        <v>0</v>
      </c>
      <c r="H65" s="19">
        <f t="shared" si="6"/>
        <v>1</v>
      </c>
      <c r="I65" s="20" t="s">
        <v>32</v>
      </c>
      <c r="J65" s="21">
        <v>5.82</v>
      </c>
      <c r="K65" s="20" t="s">
        <v>33</v>
      </c>
      <c r="L65" s="20" t="s">
        <v>8</v>
      </c>
      <c r="M65" s="21">
        <f t="shared" si="1"/>
        <v>5.82</v>
      </c>
      <c r="N65" s="21">
        <f t="shared" si="2"/>
        <v>0</v>
      </c>
      <c r="O65" s="21">
        <f t="shared" si="3"/>
        <v>5.82</v>
      </c>
      <c r="P65" s="21">
        <v>0</v>
      </c>
      <c r="Q65" s="21">
        <f t="shared" si="4"/>
        <v>5.82</v>
      </c>
      <c r="R65" s="22">
        <f>IFERROR(HLOOKUP($V65,'Control Panel'!$G$1:$H$4,4,0),0)</f>
        <v>60</v>
      </c>
      <c r="S65" s="23">
        <f t="shared" si="5"/>
        <v>3.4920000000000004</v>
      </c>
      <c r="U65" s="22" t="s">
        <v>66</v>
      </c>
      <c r="V65" s="22" t="s">
        <v>69</v>
      </c>
    </row>
    <row r="66" spans="1:22" s="24" customFormat="1" ht="33.75" customHeight="1">
      <c r="A66" s="16" t="s">
        <v>31</v>
      </c>
      <c r="B66" s="17">
        <v>9781448210794</v>
      </c>
      <c r="C66" s="17" t="s">
        <v>35</v>
      </c>
      <c r="D66" s="17" t="s">
        <v>206</v>
      </c>
      <c r="E66" s="17" t="s">
        <v>207</v>
      </c>
      <c r="F66" s="18">
        <v>1</v>
      </c>
      <c r="G66" s="18">
        <v>0</v>
      </c>
      <c r="H66" s="19">
        <f t="shared" si="6"/>
        <v>1</v>
      </c>
      <c r="I66" s="20" t="s">
        <v>32</v>
      </c>
      <c r="J66" s="21">
        <v>5.82</v>
      </c>
      <c r="K66" s="20" t="s">
        <v>33</v>
      </c>
      <c r="L66" s="20" t="s">
        <v>8</v>
      </c>
      <c r="M66" s="21">
        <f t="shared" si="1"/>
        <v>5.82</v>
      </c>
      <c r="N66" s="21">
        <f t="shared" si="2"/>
        <v>0</v>
      </c>
      <c r="O66" s="21">
        <f t="shared" si="3"/>
        <v>5.82</v>
      </c>
      <c r="P66" s="21">
        <v>0</v>
      </c>
      <c r="Q66" s="21">
        <f t="shared" si="4"/>
        <v>5.82</v>
      </c>
      <c r="R66" s="22">
        <f>IFERROR(HLOOKUP($V66,'Control Panel'!$G$1:$H$4,4,0),0)</f>
        <v>60</v>
      </c>
      <c r="S66" s="23">
        <f t="shared" si="5"/>
        <v>3.4920000000000004</v>
      </c>
      <c r="U66" s="22" t="s">
        <v>66</v>
      </c>
      <c r="V66" s="22" t="s">
        <v>69</v>
      </c>
    </row>
    <row r="67" spans="1:22" s="24" customFormat="1" ht="33.75" customHeight="1">
      <c r="A67" s="16" t="s">
        <v>31</v>
      </c>
      <c r="B67" s="17">
        <v>9781448206933</v>
      </c>
      <c r="C67" s="17" t="s">
        <v>35</v>
      </c>
      <c r="D67" s="17" t="s">
        <v>208</v>
      </c>
      <c r="E67" s="17" t="s">
        <v>109</v>
      </c>
      <c r="F67" s="18">
        <v>1</v>
      </c>
      <c r="G67" s="18">
        <v>0</v>
      </c>
      <c r="H67" s="19">
        <f t="shared" si="6"/>
        <v>1</v>
      </c>
      <c r="I67" s="20" t="s">
        <v>32</v>
      </c>
      <c r="J67" s="21">
        <v>5.82</v>
      </c>
      <c r="K67" s="20" t="s">
        <v>33</v>
      </c>
      <c r="L67" s="20" t="s">
        <v>8</v>
      </c>
      <c r="M67" s="21">
        <f t="shared" si="1"/>
        <v>5.82</v>
      </c>
      <c r="N67" s="21">
        <f t="shared" si="2"/>
        <v>0</v>
      </c>
      <c r="O67" s="21">
        <f t="shared" si="3"/>
        <v>5.82</v>
      </c>
      <c r="P67" s="21">
        <v>0</v>
      </c>
      <c r="Q67" s="21">
        <f t="shared" si="4"/>
        <v>5.82</v>
      </c>
      <c r="R67" s="22">
        <f>IFERROR(HLOOKUP($V67,'Control Panel'!$G$1:$H$4,4,0),0)</f>
        <v>60</v>
      </c>
      <c r="S67" s="23">
        <f t="shared" si="5"/>
        <v>3.4920000000000004</v>
      </c>
      <c r="U67" s="22" t="s">
        <v>66</v>
      </c>
      <c r="V67" s="22" t="s">
        <v>69</v>
      </c>
    </row>
    <row r="68" spans="1:22" s="24" customFormat="1" ht="33.75" customHeight="1">
      <c r="A68" s="16" t="s">
        <v>31</v>
      </c>
      <c r="B68" s="17">
        <v>9781408832110</v>
      </c>
      <c r="C68" s="17" t="s">
        <v>35</v>
      </c>
      <c r="D68" s="17" t="s">
        <v>51</v>
      </c>
      <c r="E68" s="17" t="s">
        <v>209</v>
      </c>
      <c r="F68" s="18">
        <v>1</v>
      </c>
      <c r="G68" s="18">
        <v>0</v>
      </c>
      <c r="H68" s="19">
        <f t="shared" si="6"/>
        <v>1</v>
      </c>
      <c r="I68" s="20" t="s">
        <v>32</v>
      </c>
      <c r="J68" s="21">
        <v>5.82</v>
      </c>
      <c r="K68" s="20" t="s">
        <v>33</v>
      </c>
      <c r="L68" s="20" t="s">
        <v>8</v>
      </c>
      <c r="M68" s="21">
        <f t="shared" si="1"/>
        <v>5.82</v>
      </c>
      <c r="N68" s="21">
        <f t="shared" si="2"/>
        <v>0</v>
      </c>
      <c r="O68" s="21">
        <f t="shared" si="3"/>
        <v>5.82</v>
      </c>
      <c r="P68" s="21">
        <v>0</v>
      </c>
      <c r="Q68" s="21">
        <f t="shared" si="4"/>
        <v>5.82</v>
      </c>
      <c r="R68" s="22">
        <f>IFERROR(HLOOKUP($V68,'Control Panel'!$G$1:$H$4,4,0),0)</f>
        <v>60</v>
      </c>
      <c r="S68" s="23">
        <f t="shared" si="5"/>
        <v>3.4920000000000004</v>
      </c>
      <c r="U68" s="22" t="s">
        <v>66</v>
      </c>
      <c r="V68" s="22" t="s">
        <v>69</v>
      </c>
    </row>
    <row r="69" spans="1:22" s="24" customFormat="1" ht="33.75" customHeight="1">
      <c r="A69" s="16" t="s">
        <v>31</v>
      </c>
      <c r="B69" s="17">
        <v>9781408818091</v>
      </c>
      <c r="C69" s="17" t="s">
        <v>35</v>
      </c>
      <c r="D69" s="17" t="s">
        <v>110</v>
      </c>
      <c r="E69" s="17" t="s">
        <v>111</v>
      </c>
      <c r="F69" s="18">
        <v>1</v>
      </c>
      <c r="G69" s="18">
        <v>0</v>
      </c>
      <c r="H69" s="19">
        <f t="shared" ref="H69:H84" si="7">F69-G69</f>
        <v>1</v>
      </c>
      <c r="I69" s="20" t="s">
        <v>32</v>
      </c>
      <c r="J69" s="21">
        <v>5.82</v>
      </c>
      <c r="K69" s="20" t="s">
        <v>33</v>
      </c>
      <c r="L69" s="20" t="s">
        <v>8</v>
      </c>
      <c r="M69" s="21">
        <f t="shared" ref="M69:M84" si="8">F69*J69</f>
        <v>5.82</v>
      </c>
      <c r="N69" s="21">
        <f t="shared" ref="N69:N84" si="9">G69*J69</f>
        <v>0</v>
      </c>
      <c r="O69" s="21">
        <f t="shared" ref="O69:O84" si="10">M69-N69</f>
        <v>5.82</v>
      </c>
      <c r="P69" s="21">
        <v>0</v>
      </c>
      <c r="Q69" s="21">
        <f t="shared" ref="Q69:Q84" si="11">O69-P69</f>
        <v>5.82</v>
      </c>
      <c r="R69" s="22">
        <f>IFERROR(HLOOKUP($V69,'Control Panel'!$G$1:$H$4,4,0),0)</f>
        <v>60</v>
      </c>
      <c r="S69" s="23">
        <f t="shared" ref="S69:S84" si="12">Q69*R69/100</f>
        <v>3.4920000000000004</v>
      </c>
      <c r="U69" s="22" t="s">
        <v>66</v>
      </c>
      <c r="V69" s="22" t="s">
        <v>69</v>
      </c>
    </row>
    <row r="70" spans="1:22" s="24" customFormat="1" ht="33.75" customHeight="1">
      <c r="A70" s="16" t="s">
        <v>31</v>
      </c>
      <c r="B70" s="17">
        <v>9781408818060</v>
      </c>
      <c r="C70" s="17" t="s">
        <v>35</v>
      </c>
      <c r="D70" s="17" t="s">
        <v>210</v>
      </c>
      <c r="E70" s="17" t="s">
        <v>111</v>
      </c>
      <c r="F70" s="18">
        <v>1</v>
      </c>
      <c r="G70" s="18">
        <v>0</v>
      </c>
      <c r="H70" s="19">
        <f t="shared" si="7"/>
        <v>1</v>
      </c>
      <c r="I70" s="20" t="s">
        <v>32</v>
      </c>
      <c r="J70" s="21">
        <v>5.82</v>
      </c>
      <c r="K70" s="20" t="s">
        <v>33</v>
      </c>
      <c r="L70" s="20" t="s">
        <v>8</v>
      </c>
      <c r="M70" s="21">
        <f t="shared" si="8"/>
        <v>5.82</v>
      </c>
      <c r="N70" s="21">
        <f t="shared" si="9"/>
        <v>0</v>
      </c>
      <c r="O70" s="21">
        <f t="shared" si="10"/>
        <v>5.82</v>
      </c>
      <c r="P70" s="21">
        <v>0</v>
      </c>
      <c r="Q70" s="21">
        <f t="shared" si="11"/>
        <v>5.82</v>
      </c>
      <c r="R70" s="22">
        <f>IFERROR(HLOOKUP($V70,'Control Panel'!$G$1:$H$4,4,0),0)</f>
        <v>60</v>
      </c>
      <c r="S70" s="23">
        <f t="shared" si="12"/>
        <v>3.4920000000000004</v>
      </c>
      <c r="U70" s="22" t="s">
        <v>66</v>
      </c>
      <c r="V70" s="22" t="s">
        <v>69</v>
      </c>
    </row>
    <row r="71" spans="1:22" s="24" customFormat="1" ht="33.75" customHeight="1">
      <c r="A71" s="16" t="s">
        <v>31</v>
      </c>
      <c r="B71" s="17">
        <v>9781408841587</v>
      </c>
      <c r="C71" s="17" t="s">
        <v>35</v>
      </c>
      <c r="D71" s="17" t="s">
        <v>115</v>
      </c>
      <c r="E71" s="17" t="s">
        <v>87</v>
      </c>
      <c r="F71" s="18">
        <v>2</v>
      </c>
      <c r="G71" s="18">
        <v>0</v>
      </c>
      <c r="H71" s="19">
        <f t="shared" si="7"/>
        <v>2</v>
      </c>
      <c r="I71" s="20" t="s">
        <v>32</v>
      </c>
      <c r="J71" s="21">
        <v>2.4900000000000002</v>
      </c>
      <c r="K71" s="20" t="s">
        <v>33</v>
      </c>
      <c r="L71" s="20" t="s">
        <v>8</v>
      </c>
      <c r="M71" s="21">
        <f t="shared" si="8"/>
        <v>4.9800000000000004</v>
      </c>
      <c r="N71" s="21">
        <f t="shared" si="9"/>
        <v>0</v>
      </c>
      <c r="O71" s="21">
        <f t="shared" si="10"/>
        <v>4.9800000000000004</v>
      </c>
      <c r="P71" s="21">
        <v>0</v>
      </c>
      <c r="Q71" s="21">
        <f t="shared" si="11"/>
        <v>4.9800000000000004</v>
      </c>
      <c r="R71" s="22">
        <f>IFERROR(HLOOKUP($V71,'Control Panel'!$G$1:$H$4,4,0),0)</f>
        <v>60</v>
      </c>
      <c r="S71" s="23">
        <f t="shared" si="12"/>
        <v>2.988</v>
      </c>
      <c r="U71" s="22" t="s">
        <v>66</v>
      </c>
      <c r="V71" s="22" t="s">
        <v>69</v>
      </c>
    </row>
    <row r="72" spans="1:22" s="24" customFormat="1" ht="33.75" customHeight="1">
      <c r="A72" s="16" t="s">
        <v>31</v>
      </c>
      <c r="B72" s="17">
        <v>9781408813683</v>
      </c>
      <c r="C72" s="17" t="s">
        <v>35</v>
      </c>
      <c r="D72" s="17" t="s">
        <v>112</v>
      </c>
      <c r="E72" s="17" t="s">
        <v>113</v>
      </c>
      <c r="F72" s="18">
        <v>1</v>
      </c>
      <c r="G72" s="18">
        <v>0</v>
      </c>
      <c r="H72" s="19">
        <f t="shared" si="7"/>
        <v>1</v>
      </c>
      <c r="I72" s="20" t="s">
        <v>32</v>
      </c>
      <c r="J72" s="21">
        <v>3.32</v>
      </c>
      <c r="K72" s="20" t="s">
        <v>33</v>
      </c>
      <c r="L72" s="20" t="s">
        <v>8</v>
      </c>
      <c r="M72" s="21">
        <f t="shared" si="8"/>
        <v>3.32</v>
      </c>
      <c r="N72" s="21">
        <f t="shared" si="9"/>
        <v>0</v>
      </c>
      <c r="O72" s="21">
        <f t="shared" si="10"/>
        <v>3.32</v>
      </c>
      <c r="P72" s="21">
        <v>0</v>
      </c>
      <c r="Q72" s="21">
        <f t="shared" si="11"/>
        <v>3.32</v>
      </c>
      <c r="R72" s="22">
        <f>IFERROR(HLOOKUP($V72,'Control Panel'!$G$1:$H$4,4,0),0)</f>
        <v>60</v>
      </c>
      <c r="S72" s="23">
        <f t="shared" si="12"/>
        <v>1.992</v>
      </c>
      <c r="U72" s="22" t="s">
        <v>66</v>
      </c>
      <c r="V72" s="22" t="s">
        <v>69</v>
      </c>
    </row>
    <row r="73" spans="1:22" s="24" customFormat="1" ht="33.75" customHeight="1">
      <c r="A73" s="16" t="s">
        <v>31</v>
      </c>
      <c r="B73" s="17">
        <v>9781408830260</v>
      </c>
      <c r="C73" s="17" t="s">
        <v>35</v>
      </c>
      <c r="D73" s="17" t="s">
        <v>162</v>
      </c>
      <c r="E73" s="17" t="s">
        <v>163</v>
      </c>
      <c r="F73" s="18">
        <v>1</v>
      </c>
      <c r="G73" s="18">
        <v>0</v>
      </c>
      <c r="H73" s="19">
        <f t="shared" si="7"/>
        <v>1</v>
      </c>
      <c r="I73" s="20" t="s">
        <v>32</v>
      </c>
      <c r="J73" s="21">
        <v>3.32</v>
      </c>
      <c r="K73" s="20" t="s">
        <v>33</v>
      </c>
      <c r="L73" s="20" t="s">
        <v>8</v>
      </c>
      <c r="M73" s="21">
        <f t="shared" si="8"/>
        <v>3.32</v>
      </c>
      <c r="N73" s="21">
        <f t="shared" si="9"/>
        <v>0</v>
      </c>
      <c r="O73" s="21">
        <f t="shared" si="10"/>
        <v>3.32</v>
      </c>
      <c r="P73" s="21">
        <v>0</v>
      </c>
      <c r="Q73" s="21">
        <f t="shared" si="11"/>
        <v>3.32</v>
      </c>
      <c r="R73" s="22">
        <f>IFERROR(HLOOKUP($V73,'Control Panel'!$G$1:$H$4,4,0),0)</f>
        <v>60</v>
      </c>
      <c r="S73" s="23">
        <f t="shared" si="12"/>
        <v>1.992</v>
      </c>
      <c r="U73" s="22" t="s">
        <v>66</v>
      </c>
      <c r="V73" s="22" t="s">
        <v>69</v>
      </c>
    </row>
    <row r="74" spans="1:22" s="24" customFormat="1" ht="33.75" customHeight="1">
      <c r="A74" s="16" t="s">
        <v>31</v>
      </c>
      <c r="B74" s="17">
        <v>9781408822845</v>
      </c>
      <c r="C74" s="17" t="s">
        <v>35</v>
      </c>
      <c r="D74" s="17" t="s">
        <v>213</v>
      </c>
      <c r="E74" s="17" t="s">
        <v>84</v>
      </c>
      <c r="F74" s="18">
        <v>1</v>
      </c>
      <c r="G74" s="18">
        <v>0</v>
      </c>
      <c r="H74" s="19">
        <f t="shared" si="7"/>
        <v>1</v>
      </c>
      <c r="I74" s="20" t="s">
        <v>32</v>
      </c>
      <c r="J74" s="21">
        <v>2.4900000000000002</v>
      </c>
      <c r="K74" s="20" t="s">
        <v>33</v>
      </c>
      <c r="L74" s="20" t="s">
        <v>8</v>
      </c>
      <c r="M74" s="21">
        <f t="shared" si="8"/>
        <v>2.4900000000000002</v>
      </c>
      <c r="N74" s="21">
        <f t="shared" si="9"/>
        <v>0</v>
      </c>
      <c r="O74" s="21">
        <f t="shared" si="10"/>
        <v>2.4900000000000002</v>
      </c>
      <c r="P74" s="21">
        <v>0</v>
      </c>
      <c r="Q74" s="21">
        <f t="shared" si="11"/>
        <v>2.4900000000000002</v>
      </c>
      <c r="R74" s="22">
        <f>IFERROR(HLOOKUP($V74,'Control Panel'!$G$1:$H$4,4,0),0)</f>
        <v>60</v>
      </c>
      <c r="S74" s="23">
        <f t="shared" si="12"/>
        <v>1.494</v>
      </c>
      <c r="U74" s="22" t="s">
        <v>66</v>
      </c>
      <c r="V74" s="22" t="s">
        <v>69</v>
      </c>
    </row>
    <row r="75" spans="1:22" s="24" customFormat="1" ht="33.75" customHeight="1">
      <c r="A75" s="16" t="s">
        <v>31</v>
      </c>
      <c r="B75" s="17">
        <v>9781408822852</v>
      </c>
      <c r="C75" s="17" t="s">
        <v>35</v>
      </c>
      <c r="D75" s="17" t="s">
        <v>214</v>
      </c>
      <c r="E75" s="17" t="s">
        <v>84</v>
      </c>
      <c r="F75" s="18">
        <v>1</v>
      </c>
      <c r="G75" s="18">
        <v>0</v>
      </c>
      <c r="H75" s="19">
        <f t="shared" si="7"/>
        <v>1</v>
      </c>
      <c r="I75" s="20" t="s">
        <v>32</v>
      </c>
      <c r="J75" s="21">
        <v>2.4900000000000002</v>
      </c>
      <c r="K75" s="20" t="s">
        <v>33</v>
      </c>
      <c r="L75" s="20" t="s">
        <v>8</v>
      </c>
      <c r="M75" s="21">
        <f t="shared" si="8"/>
        <v>2.4900000000000002</v>
      </c>
      <c r="N75" s="21">
        <f t="shared" si="9"/>
        <v>0</v>
      </c>
      <c r="O75" s="21">
        <f t="shared" si="10"/>
        <v>2.4900000000000002</v>
      </c>
      <c r="P75" s="21">
        <v>0</v>
      </c>
      <c r="Q75" s="21">
        <f t="shared" si="11"/>
        <v>2.4900000000000002</v>
      </c>
      <c r="R75" s="22">
        <f>IFERROR(HLOOKUP($V75,'Control Panel'!$G$1:$H$4,4,0),0)</f>
        <v>60</v>
      </c>
      <c r="S75" s="23">
        <f t="shared" si="12"/>
        <v>1.494</v>
      </c>
      <c r="U75" s="22" t="s">
        <v>66</v>
      </c>
      <c r="V75" s="22" t="s">
        <v>69</v>
      </c>
    </row>
    <row r="76" spans="1:22" s="24" customFormat="1" ht="33.75" customHeight="1">
      <c r="A76" s="16" t="s">
        <v>31</v>
      </c>
      <c r="B76" s="17">
        <v>9781448206971</v>
      </c>
      <c r="C76" s="17" t="s">
        <v>35</v>
      </c>
      <c r="D76" s="17" t="s">
        <v>215</v>
      </c>
      <c r="E76" s="17" t="s">
        <v>202</v>
      </c>
      <c r="F76" s="18">
        <v>1</v>
      </c>
      <c r="G76" s="18">
        <v>0</v>
      </c>
      <c r="H76" s="19">
        <f t="shared" si="7"/>
        <v>1</v>
      </c>
      <c r="I76" s="20" t="s">
        <v>32</v>
      </c>
      <c r="J76" s="21">
        <v>2.4900000000000002</v>
      </c>
      <c r="K76" s="20" t="s">
        <v>33</v>
      </c>
      <c r="L76" s="20" t="s">
        <v>8</v>
      </c>
      <c r="M76" s="21">
        <f t="shared" si="8"/>
        <v>2.4900000000000002</v>
      </c>
      <c r="N76" s="21">
        <f t="shared" si="9"/>
        <v>0</v>
      </c>
      <c r="O76" s="21">
        <f t="shared" si="10"/>
        <v>2.4900000000000002</v>
      </c>
      <c r="P76" s="21">
        <v>0</v>
      </c>
      <c r="Q76" s="21">
        <f t="shared" si="11"/>
        <v>2.4900000000000002</v>
      </c>
      <c r="R76" s="22">
        <f>IFERROR(HLOOKUP($V76,'Control Panel'!$G$1:$H$4,4,0),0)</f>
        <v>60</v>
      </c>
      <c r="S76" s="23">
        <f t="shared" si="12"/>
        <v>1.494</v>
      </c>
      <c r="U76" s="22" t="s">
        <v>66</v>
      </c>
      <c r="V76" s="22" t="s">
        <v>69</v>
      </c>
    </row>
    <row r="77" spans="1:22" s="24" customFormat="1" ht="33.75" customHeight="1">
      <c r="A77" s="16" t="s">
        <v>31</v>
      </c>
      <c r="B77" s="17">
        <v>9781408835111</v>
      </c>
      <c r="C77" s="17" t="s">
        <v>35</v>
      </c>
      <c r="D77" s="17" t="s">
        <v>216</v>
      </c>
      <c r="E77" s="17" t="s">
        <v>80</v>
      </c>
      <c r="F77" s="18">
        <v>1</v>
      </c>
      <c r="G77" s="18">
        <v>0</v>
      </c>
      <c r="H77" s="19">
        <f t="shared" si="7"/>
        <v>1</v>
      </c>
      <c r="I77" s="20" t="s">
        <v>32</v>
      </c>
      <c r="J77" s="21">
        <v>2.4900000000000002</v>
      </c>
      <c r="K77" s="20" t="s">
        <v>33</v>
      </c>
      <c r="L77" s="20" t="s">
        <v>8</v>
      </c>
      <c r="M77" s="21">
        <f t="shared" si="8"/>
        <v>2.4900000000000002</v>
      </c>
      <c r="N77" s="21">
        <f t="shared" si="9"/>
        <v>0</v>
      </c>
      <c r="O77" s="21">
        <f t="shared" si="10"/>
        <v>2.4900000000000002</v>
      </c>
      <c r="P77" s="21">
        <v>0</v>
      </c>
      <c r="Q77" s="21">
        <f t="shared" si="11"/>
        <v>2.4900000000000002</v>
      </c>
      <c r="R77" s="22">
        <f>IFERROR(HLOOKUP($V77,'Control Panel'!$G$1:$H$4,4,0),0)</f>
        <v>60</v>
      </c>
      <c r="S77" s="23">
        <f t="shared" si="12"/>
        <v>1.494</v>
      </c>
      <c r="U77" s="22" t="s">
        <v>66</v>
      </c>
      <c r="V77" s="22" t="s">
        <v>69</v>
      </c>
    </row>
    <row r="78" spans="1:22" s="24" customFormat="1" ht="33.75" customHeight="1">
      <c r="A78" s="16" t="s">
        <v>31</v>
      </c>
      <c r="B78" s="17">
        <v>9781408803318</v>
      </c>
      <c r="C78" s="17" t="s">
        <v>35</v>
      </c>
      <c r="D78" s="17" t="s">
        <v>90</v>
      </c>
      <c r="E78" s="17" t="s">
        <v>91</v>
      </c>
      <c r="F78" s="18">
        <v>1</v>
      </c>
      <c r="G78" s="18">
        <v>0</v>
      </c>
      <c r="H78" s="19">
        <f t="shared" si="7"/>
        <v>1</v>
      </c>
      <c r="I78" s="20" t="s">
        <v>32</v>
      </c>
      <c r="J78" s="21">
        <v>2.4900000000000002</v>
      </c>
      <c r="K78" s="20" t="s">
        <v>33</v>
      </c>
      <c r="L78" s="20" t="s">
        <v>8</v>
      </c>
      <c r="M78" s="21">
        <f t="shared" si="8"/>
        <v>2.4900000000000002</v>
      </c>
      <c r="N78" s="21">
        <f t="shared" si="9"/>
        <v>0</v>
      </c>
      <c r="O78" s="21">
        <f t="shared" si="10"/>
        <v>2.4900000000000002</v>
      </c>
      <c r="P78" s="21">
        <v>0</v>
      </c>
      <c r="Q78" s="21">
        <f t="shared" si="11"/>
        <v>2.4900000000000002</v>
      </c>
      <c r="R78" s="22">
        <f>IFERROR(HLOOKUP($V78,'Control Panel'!$G$1:$H$4,4,0),0)</f>
        <v>60</v>
      </c>
      <c r="S78" s="23">
        <f t="shared" si="12"/>
        <v>1.494</v>
      </c>
      <c r="U78" s="22" t="s">
        <v>66</v>
      </c>
      <c r="V78" s="22" t="s">
        <v>69</v>
      </c>
    </row>
    <row r="79" spans="1:22" s="24" customFormat="1" ht="33.75" customHeight="1">
      <c r="A79" s="16" t="s">
        <v>31</v>
      </c>
      <c r="B79" s="17">
        <v>9781408811627</v>
      </c>
      <c r="C79" s="17" t="s">
        <v>35</v>
      </c>
      <c r="D79" s="17" t="s">
        <v>52</v>
      </c>
      <c r="E79" s="17" t="s">
        <v>217</v>
      </c>
      <c r="F79" s="18">
        <v>1</v>
      </c>
      <c r="G79" s="18">
        <v>0</v>
      </c>
      <c r="H79" s="19">
        <f t="shared" si="7"/>
        <v>1</v>
      </c>
      <c r="I79" s="20" t="s">
        <v>32</v>
      </c>
      <c r="J79" s="21">
        <v>2.4900000000000002</v>
      </c>
      <c r="K79" s="20" t="s">
        <v>33</v>
      </c>
      <c r="L79" s="20" t="s">
        <v>8</v>
      </c>
      <c r="M79" s="21">
        <f t="shared" si="8"/>
        <v>2.4900000000000002</v>
      </c>
      <c r="N79" s="21">
        <f t="shared" si="9"/>
        <v>0</v>
      </c>
      <c r="O79" s="21">
        <f t="shared" si="10"/>
        <v>2.4900000000000002</v>
      </c>
      <c r="P79" s="21">
        <v>0</v>
      </c>
      <c r="Q79" s="21">
        <f t="shared" si="11"/>
        <v>2.4900000000000002</v>
      </c>
      <c r="R79" s="22">
        <f>IFERROR(HLOOKUP($V79,'Control Panel'!$G$1:$H$4,4,0),0)</f>
        <v>60</v>
      </c>
      <c r="S79" s="23">
        <f t="shared" si="12"/>
        <v>1.494</v>
      </c>
      <c r="U79" s="22" t="s">
        <v>66</v>
      </c>
      <c r="V79" s="22" t="s">
        <v>69</v>
      </c>
    </row>
    <row r="80" spans="1:22" s="24" customFormat="1" ht="33.75" customHeight="1">
      <c r="A80" s="16" t="s">
        <v>31</v>
      </c>
      <c r="B80" s="17">
        <v>9781408834220</v>
      </c>
      <c r="C80" s="17" t="s">
        <v>35</v>
      </c>
      <c r="D80" s="17" t="s">
        <v>117</v>
      </c>
      <c r="E80" s="17" t="s">
        <v>98</v>
      </c>
      <c r="F80" s="18">
        <v>1</v>
      </c>
      <c r="G80" s="18">
        <v>0</v>
      </c>
      <c r="H80" s="19">
        <f t="shared" si="7"/>
        <v>1</v>
      </c>
      <c r="I80" s="20" t="s">
        <v>32</v>
      </c>
      <c r="J80" s="21">
        <v>0.82</v>
      </c>
      <c r="K80" s="20" t="s">
        <v>33</v>
      </c>
      <c r="L80" s="20" t="s">
        <v>8</v>
      </c>
      <c r="M80" s="21">
        <f t="shared" si="8"/>
        <v>0.82</v>
      </c>
      <c r="N80" s="21">
        <f t="shared" si="9"/>
        <v>0</v>
      </c>
      <c r="O80" s="21">
        <f t="shared" si="10"/>
        <v>0.82</v>
      </c>
      <c r="P80" s="21">
        <v>0</v>
      </c>
      <c r="Q80" s="21">
        <f t="shared" si="11"/>
        <v>0.82</v>
      </c>
      <c r="R80" s="22">
        <f>IFERROR(HLOOKUP($V80,'Control Panel'!$G$1:$H$4,4,0),0)</f>
        <v>60</v>
      </c>
      <c r="S80" s="23">
        <f t="shared" si="12"/>
        <v>0.49199999999999994</v>
      </c>
      <c r="U80" s="22" t="s">
        <v>66</v>
      </c>
      <c r="V80" s="22" t="s">
        <v>69</v>
      </c>
    </row>
    <row r="81" spans="1:22" s="24" customFormat="1" ht="33.75" customHeight="1">
      <c r="A81" s="16" t="s">
        <v>31</v>
      </c>
      <c r="B81" s="17">
        <v>9781408823026</v>
      </c>
      <c r="C81" s="17" t="s">
        <v>35</v>
      </c>
      <c r="D81" s="17" t="s">
        <v>218</v>
      </c>
      <c r="E81" s="17" t="s">
        <v>219</v>
      </c>
      <c r="F81" s="18">
        <v>1</v>
      </c>
      <c r="G81" s="18">
        <v>0</v>
      </c>
      <c r="H81" s="19">
        <f t="shared" si="7"/>
        <v>1</v>
      </c>
      <c r="I81" s="20" t="s">
        <v>32</v>
      </c>
      <c r="J81" s="21">
        <v>0.82</v>
      </c>
      <c r="K81" s="20" t="s">
        <v>33</v>
      </c>
      <c r="L81" s="20" t="s">
        <v>8</v>
      </c>
      <c r="M81" s="21">
        <f t="shared" si="8"/>
        <v>0.82</v>
      </c>
      <c r="N81" s="21">
        <f t="shared" si="9"/>
        <v>0</v>
      </c>
      <c r="O81" s="21">
        <f t="shared" si="10"/>
        <v>0.82</v>
      </c>
      <c r="P81" s="21">
        <v>0</v>
      </c>
      <c r="Q81" s="21">
        <f t="shared" si="11"/>
        <v>0.82</v>
      </c>
      <c r="R81" s="22">
        <f>IFERROR(HLOOKUP($V81,'Control Panel'!$G$1:$H$4,4,0),0)</f>
        <v>60</v>
      </c>
      <c r="S81" s="23">
        <f t="shared" si="12"/>
        <v>0.49199999999999994</v>
      </c>
      <c r="U81" s="22" t="s">
        <v>66</v>
      </c>
      <c r="V81" s="22" t="s">
        <v>69</v>
      </c>
    </row>
    <row r="82" spans="1:22" s="24" customFormat="1" ht="33.75" customHeight="1">
      <c r="A82" s="16" t="s">
        <v>31</v>
      </c>
      <c r="B82" s="17">
        <v>9781408832868</v>
      </c>
      <c r="C82" s="17" t="s">
        <v>35</v>
      </c>
      <c r="D82" s="17" t="s">
        <v>220</v>
      </c>
      <c r="E82" s="17" t="s">
        <v>98</v>
      </c>
      <c r="F82" s="18">
        <v>1</v>
      </c>
      <c r="G82" s="18">
        <v>0</v>
      </c>
      <c r="H82" s="19">
        <f t="shared" si="7"/>
        <v>1</v>
      </c>
      <c r="I82" s="20" t="s">
        <v>32</v>
      </c>
      <c r="J82" s="21">
        <v>0.82</v>
      </c>
      <c r="K82" s="20" t="s">
        <v>33</v>
      </c>
      <c r="L82" s="20" t="s">
        <v>8</v>
      </c>
      <c r="M82" s="21">
        <f t="shared" si="8"/>
        <v>0.82</v>
      </c>
      <c r="N82" s="21">
        <f t="shared" si="9"/>
        <v>0</v>
      </c>
      <c r="O82" s="21">
        <f t="shared" si="10"/>
        <v>0.82</v>
      </c>
      <c r="P82" s="21">
        <v>0</v>
      </c>
      <c r="Q82" s="21">
        <f t="shared" si="11"/>
        <v>0.82</v>
      </c>
      <c r="R82" s="22">
        <f>IFERROR(HLOOKUP($V82,'Control Panel'!$G$1:$H$4,4,0),0)</f>
        <v>60</v>
      </c>
      <c r="S82" s="23">
        <f t="shared" si="12"/>
        <v>0.49199999999999994</v>
      </c>
      <c r="U82" s="22" t="s">
        <v>66</v>
      </c>
      <c r="V82" s="22" t="s">
        <v>69</v>
      </c>
    </row>
    <row r="83" spans="1:22" s="24" customFormat="1" ht="33.75" customHeight="1">
      <c r="A83" s="16" t="s">
        <v>31</v>
      </c>
      <c r="B83" s="17">
        <v>9781408834237</v>
      </c>
      <c r="C83" s="17" t="s">
        <v>35</v>
      </c>
      <c r="D83" s="17" t="s">
        <v>118</v>
      </c>
      <c r="E83" s="17" t="s">
        <v>98</v>
      </c>
      <c r="F83" s="18">
        <v>1</v>
      </c>
      <c r="G83" s="18">
        <v>0</v>
      </c>
      <c r="H83" s="19">
        <f t="shared" si="7"/>
        <v>1</v>
      </c>
      <c r="I83" s="20" t="s">
        <v>32</v>
      </c>
      <c r="J83" s="21">
        <v>0.82</v>
      </c>
      <c r="K83" s="20" t="s">
        <v>33</v>
      </c>
      <c r="L83" s="20" t="s">
        <v>8</v>
      </c>
      <c r="M83" s="21">
        <f t="shared" si="8"/>
        <v>0.82</v>
      </c>
      <c r="N83" s="21">
        <f t="shared" si="9"/>
        <v>0</v>
      </c>
      <c r="O83" s="21">
        <f t="shared" si="10"/>
        <v>0.82</v>
      </c>
      <c r="P83" s="21">
        <v>0</v>
      </c>
      <c r="Q83" s="21">
        <f t="shared" si="11"/>
        <v>0.82</v>
      </c>
      <c r="R83" s="22">
        <f>IFERROR(HLOOKUP($V83,'Control Panel'!$G$1:$H$4,4,0),0)</f>
        <v>60</v>
      </c>
      <c r="S83" s="23">
        <f t="shared" si="12"/>
        <v>0.49199999999999994</v>
      </c>
      <c r="U83" s="22" t="s">
        <v>66</v>
      </c>
      <c r="V83" s="22" t="s">
        <v>69</v>
      </c>
    </row>
    <row r="84" spans="1:22" s="24" customFormat="1" ht="33.75" customHeight="1">
      <c r="A84" s="16" t="s">
        <v>31</v>
      </c>
      <c r="B84" s="17">
        <v>9781408834213</v>
      </c>
      <c r="C84" s="17" t="s">
        <v>35</v>
      </c>
      <c r="D84" s="17" t="s">
        <v>116</v>
      </c>
      <c r="E84" s="17" t="s">
        <v>98</v>
      </c>
      <c r="F84" s="18">
        <v>1</v>
      </c>
      <c r="G84" s="18">
        <v>0</v>
      </c>
      <c r="H84" s="19">
        <f t="shared" si="7"/>
        <v>1</v>
      </c>
      <c r="I84" s="20" t="s">
        <v>32</v>
      </c>
      <c r="J84" s="21">
        <v>0.82</v>
      </c>
      <c r="K84" s="20" t="s">
        <v>33</v>
      </c>
      <c r="L84" s="20" t="s">
        <v>8</v>
      </c>
      <c r="M84" s="21">
        <f t="shared" si="8"/>
        <v>0.82</v>
      </c>
      <c r="N84" s="21">
        <f t="shared" si="9"/>
        <v>0</v>
      </c>
      <c r="O84" s="21">
        <f t="shared" si="10"/>
        <v>0.82</v>
      </c>
      <c r="P84" s="21">
        <v>0</v>
      </c>
      <c r="Q84" s="21">
        <f t="shared" si="11"/>
        <v>0.82</v>
      </c>
      <c r="R84" s="22">
        <f>IFERROR(HLOOKUP($V84,'Control Panel'!$G$1:$H$4,4,0),0)</f>
        <v>60</v>
      </c>
      <c r="S84" s="23">
        <f t="shared" si="12"/>
        <v>0.49199999999999994</v>
      </c>
      <c r="U84" s="22" t="s">
        <v>66</v>
      </c>
      <c r="V84" s="22" t="s">
        <v>69</v>
      </c>
    </row>
    <row r="85" spans="1:22" s="24" customFormat="1" ht="33.75" customHeight="1">
      <c r="A85" s="16" t="s">
        <v>31</v>
      </c>
      <c r="B85" s="17">
        <v>9781408845714</v>
      </c>
      <c r="C85" s="17" t="s">
        <v>35</v>
      </c>
      <c r="D85" s="17" t="s">
        <v>85</v>
      </c>
      <c r="E85" s="17" t="s">
        <v>86</v>
      </c>
      <c r="F85" s="18">
        <v>14</v>
      </c>
      <c r="G85" s="18">
        <v>0</v>
      </c>
      <c r="H85" s="19">
        <f t="shared" si="6"/>
        <v>14</v>
      </c>
      <c r="I85" s="20" t="s">
        <v>32</v>
      </c>
      <c r="J85" s="21">
        <v>0</v>
      </c>
      <c r="K85" s="20" t="s">
        <v>33</v>
      </c>
      <c r="L85" s="20" t="s">
        <v>8</v>
      </c>
      <c r="M85" s="21">
        <f t="shared" si="1"/>
        <v>0</v>
      </c>
      <c r="N85" s="21">
        <f t="shared" si="2"/>
        <v>0</v>
      </c>
      <c r="O85" s="21">
        <f t="shared" si="3"/>
        <v>0</v>
      </c>
      <c r="P85" s="21">
        <v>0</v>
      </c>
      <c r="Q85" s="21">
        <f t="shared" si="4"/>
        <v>0</v>
      </c>
      <c r="R85" s="22">
        <f>IFERROR(HLOOKUP($V85,'Control Panel'!$G$1:$H$4,4,0),0)</f>
        <v>60</v>
      </c>
      <c r="S85" s="23">
        <f t="shared" si="5"/>
        <v>0</v>
      </c>
      <c r="U85" s="22" t="s">
        <v>66</v>
      </c>
      <c r="V85" s="22" t="s">
        <v>69</v>
      </c>
    </row>
    <row r="86" spans="1:22">
      <c r="A86" s="16"/>
      <c r="B86" s="17"/>
      <c r="C86" s="17"/>
      <c r="D86" s="17"/>
      <c r="E86" s="17"/>
      <c r="F86" s="18"/>
      <c r="G86" s="18"/>
      <c r="H86" s="19"/>
      <c r="I86" s="20"/>
      <c r="J86" s="21"/>
      <c r="K86" s="20"/>
      <c r="L86" s="20"/>
      <c r="M86" s="21"/>
      <c r="N86" s="21"/>
      <c r="O86" s="21"/>
      <c r="P86" s="21"/>
      <c r="Q86" s="21"/>
      <c r="R86" s="22"/>
      <c r="S86" s="23"/>
    </row>
    <row r="87" spans="1:22" ht="26.25">
      <c r="A87" s="25" t="s">
        <v>34</v>
      </c>
      <c r="B87" s="26"/>
      <c r="C87" s="26"/>
      <c r="D87" s="26"/>
      <c r="E87" s="26"/>
      <c r="F87" s="27">
        <f>SUM(F20:F86)</f>
        <v>166</v>
      </c>
      <c r="G87" s="27">
        <f>SUM(G20:G86)</f>
        <v>0</v>
      </c>
      <c r="H87" s="27">
        <f>SUM(H20:H86)</f>
        <v>166</v>
      </c>
      <c r="I87" s="28"/>
      <c r="J87" s="29"/>
      <c r="K87" s="28"/>
      <c r="L87" s="28"/>
      <c r="M87" s="29">
        <f>SUM(M20:M86)</f>
        <v>979.54000000000076</v>
      </c>
      <c r="N87" s="29">
        <f>SUM(N20:N86)</f>
        <v>0</v>
      </c>
      <c r="O87" s="29">
        <f>SUM(O20:O86)</f>
        <v>979.54000000000076</v>
      </c>
      <c r="P87" s="29">
        <f>SUM(P20:P86)</f>
        <v>0</v>
      </c>
      <c r="Q87" s="29">
        <f>SUM(Q20:Q86)</f>
        <v>979.54000000000076</v>
      </c>
      <c r="R87" s="30"/>
      <c r="S87" s="31">
        <f>SUM(S20:S86)</f>
        <v>587.72399999999959</v>
      </c>
    </row>
  </sheetData>
  <sortState ref="A20:S53">
    <sortCondition descending="1" ref="M20:M53"/>
    <sortCondition descending="1" ref="H20:H53"/>
  </sortState>
  <mergeCells count="5">
    <mergeCell ref="R7:S7"/>
    <mergeCell ref="R13:S13"/>
    <mergeCell ref="R8:S8"/>
    <mergeCell ref="R9:S9"/>
    <mergeCell ref="R10:S10"/>
  </mergeCells>
  <conditionalFormatting sqref="C19">
    <cfRule type="cellIs" dxfId="25" priority="1" operator="equal">
      <formula>"NEEDS A CHECK"</formula>
    </cfRule>
    <cfRule type="cellIs" dxfId="24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tabColor theme="5" tint="0.39997558519241921"/>
    <pageSetUpPr fitToPage="1"/>
  </sheetPr>
  <dimension ref="A1:V25"/>
  <sheetViews>
    <sheetView view="pageBreakPreview" zoomScale="60" zoomScaleNormal="85" workbookViewId="0">
      <selection activeCell="M20" sqref="M20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36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5">
        <f>$S$22</f>
        <v>0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/>
      <c r="C20" s="34"/>
      <c r="D20" s="34"/>
      <c r="E20" s="34"/>
      <c r="F20" s="35">
        <v>0</v>
      </c>
      <c r="G20" s="35">
        <v>0</v>
      </c>
      <c r="H20" s="36">
        <f>F20-G20</f>
        <v>0</v>
      </c>
      <c r="I20" s="37" t="s">
        <v>36</v>
      </c>
      <c r="J20" s="38">
        <v>0</v>
      </c>
      <c r="K20" s="37" t="s">
        <v>33</v>
      </c>
      <c r="L20" s="37" t="s">
        <v>38</v>
      </c>
      <c r="M20" s="38">
        <f>F20*J20</f>
        <v>0</v>
      </c>
      <c r="N20" s="38">
        <f>G20*J20</f>
        <v>0</v>
      </c>
      <c r="O20" s="38">
        <f>M20-N20</f>
        <v>0</v>
      </c>
      <c r="P20" s="38">
        <v>0</v>
      </c>
      <c r="Q20" s="38">
        <f>O20-P20</f>
        <v>0</v>
      </c>
      <c r="R20" s="39">
        <f>IFERROR(HLOOKUP($V20,'Control Panel'!$G$1:$H$4,4,0),0)</f>
        <v>0</v>
      </c>
      <c r="S20" s="40">
        <f>Q20*R20/100</f>
        <v>0</v>
      </c>
      <c r="U20" s="22" t="e">
        <v>#N/A</v>
      </c>
      <c r="V20" s="22" t="e">
        <v>#N/A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  <c r="U21" s="22"/>
      <c r="V21" s="22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0</v>
      </c>
      <c r="G22" s="27">
        <f>SUM(G20:G21)</f>
        <v>0</v>
      </c>
      <c r="H22" s="27">
        <f>SUM(H20:H21)</f>
        <v>0</v>
      </c>
      <c r="I22" s="28"/>
      <c r="J22" s="29"/>
      <c r="K22" s="28"/>
      <c r="L22" s="28"/>
      <c r="M22" s="57">
        <f>SUM(M20:M21)</f>
        <v>0</v>
      </c>
      <c r="N22" s="57">
        <f>SUM(N20:N21)</f>
        <v>0</v>
      </c>
      <c r="O22" s="57">
        <f>SUM(O20:O21)</f>
        <v>0</v>
      </c>
      <c r="P22" s="57">
        <f>SUM(P20:P21)</f>
        <v>0</v>
      </c>
      <c r="Q22" s="57">
        <f>SUM(Q20:Q21)</f>
        <v>0</v>
      </c>
      <c r="R22" s="30"/>
      <c r="S22" s="56">
        <f>SUM(S20:S21)</f>
        <v>0</v>
      </c>
      <c r="U22" s="22"/>
      <c r="V22" s="22"/>
    </row>
    <row r="23" spans="1:22">
      <c r="U23" s="22"/>
      <c r="V23" s="22"/>
    </row>
    <row r="24" spans="1:22">
      <c r="U24" s="22"/>
      <c r="V24" s="22"/>
    </row>
    <row r="25" spans="1:22">
      <c r="U25" s="22"/>
      <c r="V25" s="22"/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23" priority="1" operator="equal">
      <formula>"NEEDS A CHECK"</formula>
    </cfRule>
    <cfRule type="cellIs" dxfId="22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>
    <tabColor theme="5" tint="0.39997558519241921"/>
    <pageSetUpPr fitToPage="1"/>
  </sheetPr>
  <dimension ref="A1:V23"/>
  <sheetViews>
    <sheetView view="pageBreakPreview" zoomScale="60" zoomScaleNormal="85" workbookViewId="0">
      <selection activeCell="F37" sqref="F37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6" width="38.42578125" style="8" customWidth="1"/>
    <col min="17" max="17" width="44" style="8" bestFit="1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40</v>
      </c>
      <c r="S10" s="92"/>
    </row>
    <row r="11" spans="1:19" s="2" customFormat="1" ht="26.25">
      <c r="A11" s="4" t="s">
        <v>7</v>
      </c>
      <c r="C11" s="59" t="s">
        <v>39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COUNTA(A20:A22)</f>
        <v>2</v>
      </c>
      <c r="I13" s="3"/>
      <c r="Q13" s="4" t="s">
        <v>11</v>
      </c>
      <c r="R13" s="97">
        <f>$S$23</f>
        <v>21.802500000000002</v>
      </c>
      <c r="S13" s="98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9781408198827</v>
      </c>
      <c r="C20" s="34" t="s">
        <v>57</v>
      </c>
      <c r="D20" s="34" t="s">
        <v>101</v>
      </c>
      <c r="E20" s="34" t="s">
        <v>102</v>
      </c>
      <c r="F20" s="35">
        <v>1</v>
      </c>
      <c r="G20" s="35">
        <v>0</v>
      </c>
      <c r="H20" s="36">
        <f>F20-G20</f>
        <v>1</v>
      </c>
      <c r="I20" s="37" t="s">
        <v>40</v>
      </c>
      <c r="J20" s="50">
        <v>17.260000000000002</v>
      </c>
      <c r="K20" s="37" t="s">
        <v>33</v>
      </c>
      <c r="L20" s="37" t="s">
        <v>39</v>
      </c>
      <c r="M20" s="50">
        <f>F20*J20</f>
        <v>17.260000000000002</v>
      </c>
      <c r="N20" s="50">
        <f>G20*J20</f>
        <v>0</v>
      </c>
      <c r="O20" s="50">
        <f>M20-N20</f>
        <v>17.260000000000002</v>
      </c>
      <c r="P20" s="50">
        <v>0</v>
      </c>
      <c r="Q20" s="50">
        <f>O20-P20</f>
        <v>17.260000000000002</v>
      </c>
      <c r="R20" s="39">
        <f>IFERROR(HLOOKUP($V20,'Control Panel'!$G$1:$H$4,4,0),0)</f>
        <v>75</v>
      </c>
      <c r="S20" s="52">
        <f>Q20*R20/100</f>
        <v>12.945000000000002</v>
      </c>
      <c r="U20" s="22" t="s">
        <v>66</v>
      </c>
      <c r="V20" s="22" t="s">
        <v>70</v>
      </c>
    </row>
    <row r="21" spans="1:22" s="24" customFormat="1" ht="33.75" customHeight="1">
      <c r="A21" s="16" t="s">
        <v>31</v>
      </c>
      <c r="B21" s="17">
        <v>9781408134245</v>
      </c>
      <c r="C21" s="17" t="s">
        <v>57</v>
      </c>
      <c r="D21" s="17" t="s">
        <v>135</v>
      </c>
      <c r="E21" s="17"/>
      <c r="F21" s="18">
        <v>1</v>
      </c>
      <c r="G21" s="18">
        <v>0</v>
      </c>
      <c r="H21" s="19">
        <f>F21-G21</f>
        <v>1</v>
      </c>
      <c r="I21" s="20" t="s">
        <v>40</v>
      </c>
      <c r="J21" s="51">
        <v>11.81</v>
      </c>
      <c r="K21" s="20" t="s">
        <v>33</v>
      </c>
      <c r="L21" s="20" t="s">
        <v>39</v>
      </c>
      <c r="M21" s="51">
        <f>F21*J21</f>
        <v>11.81</v>
      </c>
      <c r="N21" s="51">
        <f>G21*J21</f>
        <v>0</v>
      </c>
      <c r="O21" s="51">
        <f>M21-N21</f>
        <v>11.81</v>
      </c>
      <c r="P21" s="51">
        <v>0</v>
      </c>
      <c r="Q21" s="51">
        <f>O21-P21</f>
        <v>11.81</v>
      </c>
      <c r="R21" s="22">
        <f>IFERROR(HLOOKUP($V21,'Control Panel'!$G$1:$H$4,4,0),0)</f>
        <v>75</v>
      </c>
      <c r="S21" s="53">
        <f>Q21*R21/100</f>
        <v>8.8574999999999999</v>
      </c>
      <c r="U21" s="22" t="s">
        <v>66</v>
      </c>
      <c r="V21" s="22" t="s">
        <v>70</v>
      </c>
    </row>
    <row r="22" spans="1:22">
      <c r="A22" s="41"/>
      <c r="B22" s="42"/>
      <c r="C22" s="42"/>
      <c r="D22" s="42"/>
      <c r="E22" s="42"/>
      <c r="F22" s="43"/>
      <c r="G22" s="43"/>
      <c r="H22" s="44"/>
      <c r="I22" s="45"/>
      <c r="J22" s="46"/>
      <c r="K22" s="45"/>
      <c r="L22" s="45"/>
      <c r="M22" s="46"/>
      <c r="N22" s="46"/>
      <c r="O22" s="46"/>
      <c r="P22" s="46"/>
      <c r="Q22" s="46"/>
      <c r="R22" s="47"/>
      <c r="S22" s="48"/>
    </row>
    <row r="23" spans="1:22" ht="26.25">
      <c r="A23" s="25" t="s">
        <v>34</v>
      </c>
      <c r="B23" s="26"/>
      <c r="C23" s="26"/>
      <c r="D23" s="26"/>
      <c r="E23" s="26"/>
      <c r="F23" s="27">
        <f>SUM(F20:F22)</f>
        <v>2</v>
      </c>
      <c r="G23" s="27">
        <f>SUM(G20:G22)</f>
        <v>0</v>
      </c>
      <c r="H23" s="27">
        <f>SUM(H20:H22)</f>
        <v>2</v>
      </c>
      <c r="I23" s="28"/>
      <c r="J23" s="29"/>
      <c r="K23" s="28"/>
      <c r="L23" s="28"/>
      <c r="M23" s="54">
        <f>SUM(M20:M22)</f>
        <v>29.07</v>
      </c>
      <c r="N23" s="54">
        <f>SUM(N20:N22)</f>
        <v>0</v>
      </c>
      <c r="O23" s="54">
        <f>SUM(O20:O22)</f>
        <v>29.07</v>
      </c>
      <c r="P23" s="54">
        <f>SUM(P20:P22)</f>
        <v>0</v>
      </c>
      <c r="Q23" s="54">
        <f>SUM(Q20:Q22)</f>
        <v>29.07</v>
      </c>
      <c r="R23" s="30"/>
      <c r="S23" s="55">
        <f>SUM(S20:S22)</f>
        <v>21.802500000000002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21" priority="1" operator="equal">
      <formula>"NEEDS A CHECK"</formula>
    </cfRule>
    <cfRule type="cellIs" dxfId="20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3" fitToHeight="2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theme="5" tint="0.39997558519241921"/>
    <pageSetUpPr fitToPage="1"/>
  </sheetPr>
  <dimension ref="A1:V22"/>
  <sheetViews>
    <sheetView view="pageBreakPreview" zoomScale="60" zoomScaleNormal="85" workbookViewId="0">
      <selection activeCell="E42" sqref="E42"/>
    </sheetView>
  </sheetViews>
  <sheetFormatPr defaultRowHeight="20.25"/>
  <cols>
    <col min="1" max="1" width="29.85546875" style="8" customWidth="1"/>
    <col min="2" max="2" width="24" style="8" bestFit="1" customWidth="1"/>
    <col min="3" max="5" width="58.42578125" style="8" customWidth="1"/>
    <col min="6" max="8" width="24.140625" style="8" customWidth="1"/>
    <col min="9" max="9" width="12" style="9" customWidth="1"/>
    <col min="10" max="10" width="19" style="8" bestFit="1" customWidth="1"/>
    <col min="11" max="11" width="9" style="8" customWidth="1"/>
    <col min="12" max="12" width="15.42578125" style="8" customWidth="1"/>
    <col min="13" max="17" width="38.42578125" style="8" customWidth="1"/>
    <col min="18" max="18" width="26" style="8" customWidth="1"/>
    <col min="19" max="19" width="38.42578125" style="8" customWidth="1"/>
    <col min="20" max="23" width="20.7109375" style="8" customWidth="1"/>
    <col min="24" max="16384" width="9.140625" style="8"/>
  </cols>
  <sheetData>
    <row r="1" spans="1:19" s="2" customFormat="1" ht="25.5">
      <c r="A1" s="1"/>
      <c r="I1" s="3"/>
    </row>
    <row r="2" spans="1:19" s="2" customFormat="1" ht="25.5">
      <c r="I2" s="3"/>
    </row>
    <row r="3" spans="1:19" s="2" customFormat="1" ht="35.25" customHeight="1">
      <c r="A3" s="1"/>
      <c r="I3" s="3"/>
    </row>
    <row r="4" spans="1:19" s="2" customFormat="1" ht="25.5">
      <c r="A4" s="1" t="s">
        <v>0</v>
      </c>
      <c r="I4" s="3"/>
    </row>
    <row r="5" spans="1:19" s="2" customFormat="1" ht="25.5">
      <c r="A5" s="1" t="s">
        <v>1</v>
      </c>
      <c r="I5" s="3"/>
    </row>
    <row r="6" spans="1:19" s="2" customFormat="1" ht="13.5" customHeight="1">
      <c r="I6" s="3"/>
    </row>
    <row r="7" spans="1:19" s="2" customFormat="1" ht="26.25">
      <c r="A7" s="4" t="s">
        <v>2</v>
      </c>
      <c r="C7" s="85" t="str">
        <f>"3000400055-M-"&amp;TEXT(REPDATE,"mm/yyyy")</f>
        <v>3000400055-M-05/2013</v>
      </c>
      <c r="I7" s="3"/>
      <c r="Q7" s="4" t="s">
        <v>3</v>
      </c>
      <c r="R7" s="91" t="s">
        <v>35</v>
      </c>
      <c r="S7" s="92"/>
    </row>
    <row r="8" spans="1:19" s="2" customFormat="1" ht="26.25">
      <c r="A8" s="4" t="s">
        <v>4</v>
      </c>
      <c r="C8" s="7" t="str">
        <f>TEXT(REPDATE,"yyyymmdd")</f>
        <v>20130531</v>
      </c>
      <c r="I8" s="3"/>
      <c r="Q8" s="4" t="s">
        <v>67</v>
      </c>
      <c r="R8" s="91" t="s">
        <v>66</v>
      </c>
      <c r="S8" s="92"/>
    </row>
    <row r="9" spans="1:19" s="2" customFormat="1" ht="26.25">
      <c r="A9" s="4" t="s">
        <v>5</v>
      </c>
      <c r="C9" s="85" t="s">
        <v>33</v>
      </c>
      <c r="I9" s="3"/>
      <c r="Q9" s="4" t="s">
        <v>68</v>
      </c>
      <c r="R9" s="91" t="s">
        <v>70</v>
      </c>
      <c r="S9" s="92"/>
    </row>
    <row r="10" spans="1:19" s="2" customFormat="1" ht="26.25">
      <c r="A10" s="4" t="s">
        <v>6</v>
      </c>
      <c r="C10" s="85" t="str">
        <f>"From "&amp;TEXT(EOMONTH(REPDATE,-1)+1,"yyyymmdd")&amp;" to "&amp;TEXT(REPDATE,"yyyymmdd")</f>
        <v>From 20130501 to 20130531</v>
      </c>
      <c r="I10" s="3"/>
      <c r="Q10" s="4" t="s">
        <v>73</v>
      </c>
      <c r="R10" s="91" t="s">
        <v>37</v>
      </c>
      <c r="S10" s="92"/>
    </row>
    <row r="11" spans="1:19" s="2" customFormat="1" ht="26.25">
      <c r="A11" s="4" t="s">
        <v>7</v>
      </c>
      <c r="C11" s="59" t="s">
        <v>38</v>
      </c>
      <c r="I11" s="3"/>
      <c r="R11" s="59"/>
    </row>
    <row r="12" spans="1:19" s="2" customFormat="1" ht="26.25">
      <c r="A12" s="4" t="s">
        <v>9</v>
      </c>
      <c r="C12" s="59">
        <v>1</v>
      </c>
      <c r="I12" s="3"/>
      <c r="R12" s="59"/>
    </row>
    <row r="13" spans="1:19" s="2" customFormat="1" ht="26.25">
      <c r="A13" s="4" t="s">
        <v>10</v>
      </c>
      <c r="C13" s="59">
        <f>COUNTA(A20:A21)</f>
        <v>1</v>
      </c>
      <c r="I13" s="3"/>
      <c r="Q13" s="4" t="s">
        <v>11</v>
      </c>
      <c r="R13" s="95">
        <f>$S$22</f>
        <v>11.2425</v>
      </c>
      <c r="S13" s="96"/>
    </row>
    <row r="15" spans="1:19" ht="11.25" customHeight="1"/>
    <row r="16" spans="1:19" ht="11.25" customHeight="1"/>
    <row r="19" spans="1:22" s="15" customFormat="1" ht="60.75">
      <c r="A19" s="10" t="s">
        <v>12</v>
      </c>
      <c r="B19" s="11" t="s">
        <v>13</v>
      </c>
      <c r="C19" s="11" t="s">
        <v>14</v>
      </c>
      <c r="D19" s="11" t="s">
        <v>15</v>
      </c>
      <c r="E19" s="11" t="s">
        <v>16</v>
      </c>
      <c r="F19" s="12" t="s">
        <v>17</v>
      </c>
      <c r="G19" s="12" t="s">
        <v>18</v>
      </c>
      <c r="H19" s="13" t="s">
        <v>19</v>
      </c>
      <c r="I19" s="11" t="s">
        <v>20</v>
      </c>
      <c r="J19" s="11" t="s">
        <v>21</v>
      </c>
      <c r="K19" s="11" t="s">
        <v>22</v>
      </c>
      <c r="L19" s="11" t="s">
        <v>23</v>
      </c>
      <c r="M19" s="11" t="s">
        <v>24</v>
      </c>
      <c r="N19" s="11" t="s">
        <v>25</v>
      </c>
      <c r="O19" s="11" t="s">
        <v>26</v>
      </c>
      <c r="P19" s="11" t="s">
        <v>27</v>
      </c>
      <c r="Q19" s="11" t="s">
        <v>28</v>
      </c>
      <c r="R19" s="11" t="s">
        <v>29</v>
      </c>
      <c r="S19" s="14" t="s">
        <v>30</v>
      </c>
      <c r="U19" s="11" t="s">
        <v>64</v>
      </c>
      <c r="V19" s="11" t="s">
        <v>65</v>
      </c>
    </row>
    <row r="20" spans="1:22" s="24" customFormat="1" ht="33.75" customHeight="1">
      <c r="A20" s="33" t="s">
        <v>31</v>
      </c>
      <c r="B20" s="34">
        <v>9780857850799</v>
      </c>
      <c r="C20" s="34" t="s">
        <v>144</v>
      </c>
      <c r="D20" s="34" t="s">
        <v>145</v>
      </c>
      <c r="E20" s="34" t="s">
        <v>146</v>
      </c>
      <c r="F20" s="35">
        <v>1</v>
      </c>
      <c r="G20" s="35">
        <v>0</v>
      </c>
      <c r="H20" s="36">
        <f>F20-G20</f>
        <v>1</v>
      </c>
      <c r="I20" s="37" t="s">
        <v>37</v>
      </c>
      <c r="J20" s="38">
        <v>14.99</v>
      </c>
      <c r="K20" s="37" t="s">
        <v>33</v>
      </c>
      <c r="L20" s="37" t="s">
        <v>38</v>
      </c>
      <c r="M20" s="38">
        <f>F20*J20</f>
        <v>14.99</v>
      </c>
      <c r="N20" s="38">
        <f>G20*J20</f>
        <v>0</v>
      </c>
      <c r="O20" s="38">
        <f>M20-N20</f>
        <v>14.99</v>
      </c>
      <c r="P20" s="38">
        <v>0</v>
      </c>
      <c r="Q20" s="38">
        <f>O20-P20</f>
        <v>14.99</v>
      </c>
      <c r="R20" s="39">
        <f>IFERROR(HLOOKUP($V20,'Control Panel'!$G$1:$H$4,4,0),0)</f>
        <v>75</v>
      </c>
      <c r="S20" s="40">
        <f>Q20*R20/100</f>
        <v>11.2425</v>
      </c>
      <c r="U20" s="22" t="s">
        <v>66</v>
      </c>
      <c r="V20" s="22" t="s">
        <v>70</v>
      </c>
    </row>
    <row r="21" spans="1:22">
      <c r="A21" s="41"/>
      <c r="B21" s="42"/>
      <c r="C21" s="42"/>
      <c r="D21" s="42"/>
      <c r="E21" s="42"/>
      <c r="F21" s="43"/>
      <c r="G21" s="43"/>
      <c r="H21" s="44"/>
      <c r="I21" s="45"/>
      <c r="J21" s="46"/>
      <c r="K21" s="45"/>
      <c r="L21" s="45"/>
      <c r="M21" s="46"/>
      <c r="N21" s="46"/>
      <c r="O21" s="46"/>
      <c r="P21" s="46"/>
      <c r="Q21" s="46"/>
      <c r="R21" s="47"/>
      <c r="S21" s="48"/>
    </row>
    <row r="22" spans="1:22" ht="26.25">
      <c r="A22" s="25" t="s">
        <v>34</v>
      </c>
      <c r="B22" s="26"/>
      <c r="C22" s="26"/>
      <c r="D22" s="26"/>
      <c r="E22" s="26"/>
      <c r="F22" s="27">
        <f>SUM(F20:F21)</f>
        <v>1</v>
      </c>
      <c r="G22" s="27">
        <f>SUM(G20:G21)</f>
        <v>0</v>
      </c>
      <c r="H22" s="27">
        <f>SUM(H20:H21)</f>
        <v>1</v>
      </c>
      <c r="I22" s="28"/>
      <c r="J22" s="29"/>
      <c r="K22" s="28"/>
      <c r="L22" s="28"/>
      <c r="M22" s="57">
        <f>SUM(M20:M21)</f>
        <v>14.99</v>
      </c>
      <c r="N22" s="57">
        <f>SUM(N20:N21)</f>
        <v>0</v>
      </c>
      <c r="O22" s="57">
        <f>SUM(O20:O21)</f>
        <v>14.99</v>
      </c>
      <c r="P22" s="57">
        <f>SUM(P20:P21)</f>
        <v>0</v>
      </c>
      <c r="Q22" s="57">
        <f>SUM(Q20:Q21)</f>
        <v>14.99</v>
      </c>
      <c r="R22" s="30"/>
      <c r="S22" s="56">
        <f>SUM(S20:S21)</f>
        <v>11.2425</v>
      </c>
    </row>
  </sheetData>
  <mergeCells count="5">
    <mergeCell ref="R7:S7"/>
    <mergeCell ref="R8:S8"/>
    <mergeCell ref="R9:S9"/>
    <mergeCell ref="R13:S13"/>
    <mergeCell ref="R10:S10"/>
  </mergeCells>
  <conditionalFormatting sqref="C19">
    <cfRule type="cellIs" dxfId="19" priority="1" operator="equal">
      <formula>"NEEDS A CHECK"</formula>
    </cfRule>
    <cfRule type="cellIs" dxfId="18" priority="2" operator="equal">
      <formula>"CONTRACTING PARTY"</formula>
    </cfRule>
  </conditionalFormatting>
  <pageMargins left="0.19685039370078741" right="0.19685039370078741" top="0.35433070866141736" bottom="0.35433070866141736" header="0.11811023622047245" footer="0.11811023622047245"/>
  <pageSetup paperSize="9" scale="25" fitToHeight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Control Panel</vt:lpstr>
      <vt:lpstr>BLOOMSBURY PUBLISHING OVERALL</vt:lpstr>
      <vt:lpstr>BLOOMSBURY PUBLISHING AT UK-T</vt:lpstr>
      <vt:lpstr>BLOOMSBURY PUBLISHING AU UK-T</vt:lpstr>
      <vt:lpstr>BLOOMSBURY PUBLISHING DE UK-T</vt:lpstr>
      <vt:lpstr>BLOOMSBURY PUBLISHING GB UK-T</vt:lpstr>
      <vt:lpstr>BLOOMSBURY PUBLISHING AT UK-NT</vt:lpstr>
      <vt:lpstr>BLOOMSBURY PUBLISHING AU UK-NT</vt:lpstr>
      <vt:lpstr>BLOOMSBURY PUBLISHING DE UK-NT</vt:lpstr>
      <vt:lpstr>BLOOMSBURY PUBLISHING GB UK-NT</vt:lpstr>
      <vt:lpstr>BLOOMSBURY PUBLISHING AT US-T</vt:lpstr>
      <vt:lpstr>BLOOMSBURY PUBLISHING AU US-T</vt:lpstr>
      <vt:lpstr>BLOOMSBURY PUBLISHING DE US-T</vt:lpstr>
      <vt:lpstr>BLOOMSBURY PUBLISHING GB US-T</vt:lpstr>
      <vt:lpstr>BLOOMSBURY PUBLISHING AT US-NT</vt:lpstr>
      <vt:lpstr>BLOOMSBURY PUBLISHING AU US-NT</vt:lpstr>
      <vt:lpstr>BLOOMSBURY PUBLISHING DE US-NT</vt:lpstr>
      <vt:lpstr>BLOOMSBURY PUBLISHING GB US-NT</vt:lpstr>
      <vt:lpstr>'BLOOMSBURY PUBLISHING AT UK-NT'!Print_Area</vt:lpstr>
      <vt:lpstr>'BLOOMSBURY PUBLISHING AT UK-T'!Print_Area</vt:lpstr>
      <vt:lpstr>'BLOOMSBURY PUBLISHING AT US-NT'!Print_Area</vt:lpstr>
      <vt:lpstr>'BLOOMSBURY PUBLISHING AT US-T'!Print_Area</vt:lpstr>
      <vt:lpstr>'BLOOMSBURY PUBLISHING AU UK-NT'!Print_Area</vt:lpstr>
      <vt:lpstr>'BLOOMSBURY PUBLISHING AU UK-T'!Print_Area</vt:lpstr>
      <vt:lpstr>'BLOOMSBURY PUBLISHING AU US-NT'!Print_Area</vt:lpstr>
      <vt:lpstr>'BLOOMSBURY PUBLISHING AU US-T'!Print_Area</vt:lpstr>
      <vt:lpstr>'BLOOMSBURY PUBLISHING DE UK-NT'!Print_Area</vt:lpstr>
      <vt:lpstr>'BLOOMSBURY PUBLISHING DE UK-T'!Print_Area</vt:lpstr>
      <vt:lpstr>'BLOOMSBURY PUBLISHING DE US-NT'!Print_Area</vt:lpstr>
      <vt:lpstr>'BLOOMSBURY PUBLISHING DE US-T'!Print_Area</vt:lpstr>
      <vt:lpstr>'BLOOMSBURY PUBLISHING GB UK-NT'!Print_Area</vt:lpstr>
      <vt:lpstr>'BLOOMSBURY PUBLISHING GB UK-T'!Print_Area</vt:lpstr>
      <vt:lpstr>'BLOOMSBURY PUBLISHING GB US-NT'!Print_Area</vt:lpstr>
      <vt:lpstr>'BLOOMSBURY PUBLISHING GB US-T'!Print_Area</vt:lpstr>
      <vt:lpstr>'BLOOMSBURY PUBLISHING OVERALL'!Print_Area</vt:lpstr>
      <vt:lpstr>'Control Panel'!Print_Area</vt:lpstr>
      <vt:lpstr>'BLOOMSBURY PUBLISHING AT UK-NT'!Print_Titles</vt:lpstr>
      <vt:lpstr>'BLOOMSBURY PUBLISHING AT UK-T'!Print_Titles</vt:lpstr>
      <vt:lpstr>'BLOOMSBURY PUBLISHING AT US-NT'!Print_Titles</vt:lpstr>
      <vt:lpstr>'BLOOMSBURY PUBLISHING AU UK-NT'!Print_Titles</vt:lpstr>
      <vt:lpstr>'BLOOMSBURY PUBLISHING AU UK-T'!Print_Titles</vt:lpstr>
      <vt:lpstr>'BLOOMSBURY PUBLISHING AU US-NT'!Print_Titles</vt:lpstr>
      <vt:lpstr>'BLOOMSBURY PUBLISHING DE UK-NT'!Print_Titles</vt:lpstr>
      <vt:lpstr>'BLOOMSBURY PUBLISHING DE UK-T'!Print_Titles</vt:lpstr>
      <vt:lpstr>'BLOOMSBURY PUBLISHING DE US-NT'!Print_Titles</vt:lpstr>
      <vt:lpstr>'BLOOMSBURY PUBLISHING GB UK-NT'!Print_Titles</vt:lpstr>
      <vt:lpstr>'BLOOMSBURY PUBLISHING GB UK-T'!Print_Titles</vt:lpstr>
      <vt:lpstr>'BLOOMSBURY PUBLISHING GB US-NT'!Print_Titles</vt:lpstr>
      <vt:lpstr>'BLOOMSBURY PUBLISHING OVERALL'!Print_Titles</vt:lpstr>
      <vt:lpstr>REPDATE</vt:lpstr>
    </vt:vector>
  </TitlesOfParts>
  <Company>Sony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Choffray, Michael</dc:creator>
  <cp:lastModifiedBy>Anthony Kilna</cp:lastModifiedBy>
  <cp:lastPrinted>2013-06-14T07:07:03Z</cp:lastPrinted>
  <dcterms:created xsi:type="dcterms:W3CDTF">2013-04-18T09:39:58Z</dcterms:created>
  <dcterms:modified xsi:type="dcterms:W3CDTF">2013-07-29T18:13:54Z</dcterms:modified>
</cp:coreProperties>
</file>