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y/Downloads/"/>
    </mc:Choice>
  </mc:AlternateContent>
  <xr:revisionPtr revIDLastSave="0" documentId="8_{9609EB1D-0702-4646-BFEB-EFF8FB6B0800}" xr6:coauthVersionLast="45" xr6:coauthVersionMax="45" xr10:uidLastSave="{00000000-0000-0000-0000-000000000000}"/>
  <bookViews>
    <workbookView xWindow="0" yWindow="460" windowWidth="25600" windowHeight="14600" tabRatio="911" xr2:uid="{00000000-000D-0000-FFFF-FFFF00000000}"/>
  </bookViews>
  <sheets>
    <sheet name="OCT-DEC PHYSICAL 2019" sheetId="75" r:id="rId1"/>
    <sheet name="Payment Summary" sheetId="49" r:id="rId2"/>
  </sheets>
  <definedNames>
    <definedName name="_xlnm._FilterDatabase" localSheetId="0" hidden="1">'OCT-DEC PHYSICAL 2019'!$A$2:$Y$54</definedName>
    <definedName name="_xlnm.Print_Area" localSheetId="0">'OCT-DEC PHYSICAL 2019'!$A$1:$Y$6</definedName>
    <definedName name="_xlnm.Print_Area" localSheetId="1">'Payment Summary'!$A:$D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1" i="75" l="1"/>
  <c r="N51" i="75"/>
  <c r="W51" i="75" s="1"/>
  <c r="O50" i="75"/>
  <c r="N50" i="75"/>
  <c r="O49" i="75"/>
  <c r="N49" i="75"/>
  <c r="O48" i="75"/>
  <c r="N48" i="75"/>
  <c r="O47" i="75"/>
  <c r="N47" i="75"/>
  <c r="Q47" i="75" s="1"/>
  <c r="R47" i="75" s="1"/>
  <c r="O46" i="75"/>
  <c r="N46" i="75"/>
  <c r="O45" i="75"/>
  <c r="N45" i="75"/>
  <c r="W45" i="75" s="1"/>
  <c r="O44" i="75"/>
  <c r="N44" i="75"/>
  <c r="O43" i="75"/>
  <c r="N43" i="75"/>
  <c r="O42" i="75"/>
  <c r="N42" i="75"/>
  <c r="O41" i="75"/>
  <c r="N41" i="75"/>
  <c r="O40" i="75"/>
  <c r="N40" i="75"/>
  <c r="O39" i="75"/>
  <c r="N39" i="75"/>
  <c r="O38" i="75"/>
  <c r="N38" i="75"/>
  <c r="W38" i="75" s="1"/>
  <c r="O37" i="75"/>
  <c r="N37" i="75"/>
  <c r="W37" i="75" s="1"/>
  <c r="O36" i="75"/>
  <c r="N36" i="75"/>
  <c r="O35" i="75"/>
  <c r="N35" i="75"/>
  <c r="W35" i="75" s="1"/>
  <c r="O34" i="75"/>
  <c r="N34" i="75"/>
  <c r="O33" i="75"/>
  <c r="N33" i="75"/>
  <c r="O32" i="75"/>
  <c r="N32" i="75"/>
  <c r="O31" i="75"/>
  <c r="N31" i="75"/>
  <c r="W30" i="75"/>
  <c r="O29" i="75"/>
  <c r="N29" i="75"/>
  <c r="O28" i="75"/>
  <c r="N28" i="75"/>
  <c r="O27" i="75"/>
  <c r="N27" i="75"/>
  <c r="O26" i="75"/>
  <c r="N26" i="75"/>
  <c r="O25" i="75"/>
  <c r="N25" i="75"/>
  <c r="O24" i="75"/>
  <c r="N24" i="75"/>
  <c r="O23" i="75"/>
  <c r="N23" i="75"/>
  <c r="O22" i="75"/>
  <c r="N22" i="75"/>
  <c r="O21" i="75"/>
  <c r="N21" i="75"/>
  <c r="O20" i="75"/>
  <c r="N20" i="75"/>
  <c r="W20" i="75" s="1"/>
  <c r="O19" i="75"/>
  <c r="Q19" i="75" s="1"/>
  <c r="R19" i="75" s="1"/>
  <c r="U19" i="75" s="1"/>
  <c r="N19" i="75"/>
  <c r="O18" i="75"/>
  <c r="N18" i="75"/>
  <c r="W18" i="75" s="1"/>
  <c r="O17" i="75"/>
  <c r="N17" i="75"/>
  <c r="O16" i="75"/>
  <c r="N16" i="75"/>
  <c r="O15" i="75"/>
  <c r="N15" i="75"/>
  <c r="O14" i="75"/>
  <c r="N14" i="75"/>
  <c r="Q14" i="75" s="1"/>
  <c r="R14" i="75" s="1"/>
  <c r="O13" i="75"/>
  <c r="N13" i="75"/>
  <c r="W13" i="75" s="1"/>
  <c r="O12" i="75"/>
  <c r="N12" i="75"/>
  <c r="O11" i="75"/>
  <c r="N11" i="75"/>
  <c r="O10" i="75"/>
  <c r="N10" i="75"/>
  <c r="O9" i="75"/>
  <c r="N9" i="75"/>
  <c r="W9" i="75" s="1"/>
  <c r="O8" i="75"/>
  <c r="N8" i="75"/>
  <c r="O7" i="75"/>
  <c r="N7" i="75"/>
  <c r="W7" i="75" s="1"/>
  <c r="O5" i="75"/>
  <c r="N5" i="75"/>
  <c r="Q5" i="75" s="1"/>
  <c r="O4" i="75"/>
  <c r="N4" i="75"/>
  <c r="P1" i="75"/>
  <c r="M1" i="75"/>
  <c r="L1" i="75"/>
  <c r="K1" i="75"/>
  <c r="J1" i="75"/>
  <c r="Q21" i="75" l="1"/>
  <c r="W23" i="75"/>
  <c r="N1" i="75"/>
  <c r="Q26" i="75"/>
  <c r="R26" i="75" s="1"/>
  <c r="W46" i="75"/>
  <c r="Q32" i="75"/>
  <c r="R32" i="75" s="1"/>
  <c r="U32" i="75" s="1"/>
  <c r="W41" i="75"/>
  <c r="Q43" i="75"/>
  <c r="R43" i="75" s="1"/>
  <c r="U43" i="75" s="1"/>
  <c r="W49" i="75"/>
  <c r="W14" i="75"/>
  <c r="Q23" i="75"/>
  <c r="R23" i="75" s="1"/>
  <c r="U23" i="75" s="1"/>
  <c r="W25" i="75"/>
  <c r="W47" i="75"/>
  <c r="Q51" i="75"/>
  <c r="R51" i="75" s="1"/>
  <c r="U51" i="75" s="1"/>
  <c r="Y51" i="75" s="1"/>
  <c r="W39" i="75"/>
  <c r="W43" i="75"/>
  <c r="Y43" i="75" s="1"/>
  <c r="Q18" i="75"/>
  <c r="R18" i="75" s="1"/>
  <c r="U18" i="75" s="1"/>
  <c r="Y18" i="75" s="1"/>
  <c r="Q30" i="75"/>
  <c r="R30" i="75" s="1"/>
  <c r="U30" i="75" s="1"/>
  <c r="Y30" i="75" s="1"/>
  <c r="W24" i="75"/>
  <c r="W33" i="75"/>
  <c r="Q39" i="75"/>
  <c r="R39" i="75" s="1"/>
  <c r="U39" i="75" s="1"/>
  <c r="Y39" i="75" s="1"/>
  <c r="Q16" i="75"/>
  <c r="R16" i="75" s="1"/>
  <c r="U16" i="75" s="1"/>
  <c r="Q17" i="75"/>
  <c r="W19" i="75"/>
  <c r="Y19" i="75" s="1"/>
  <c r="Q35" i="75"/>
  <c r="R35" i="75" s="1"/>
  <c r="U35" i="75" s="1"/>
  <c r="U14" i="75"/>
  <c r="Y14" i="75" s="1"/>
  <c r="Q4" i="75"/>
  <c r="R4" i="75" s="1"/>
  <c r="Q8" i="75"/>
  <c r="R8" i="75" s="1"/>
  <c r="W10" i="75"/>
  <c r="Q22" i="75"/>
  <c r="R22" i="75" s="1"/>
  <c r="Q36" i="75"/>
  <c r="R36" i="75" s="1"/>
  <c r="W36" i="75"/>
  <c r="U47" i="75"/>
  <c r="Y47" i="75" s="1"/>
  <c r="R50" i="75"/>
  <c r="W50" i="75"/>
  <c r="O1" i="75"/>
  <c r="Q6" i="75"/>
  <c r="R6" i="75" s="1"/>
  <c r="Q10" i="75"/>
  <c r="R10" i="75" s="1"/>
  <c r="W22" i="75"/>
  <c r="Q29" i="75"/>
  <c r="R29" i="75" s="1"/>
  <c r="W42" i="75"/>
  <c r="Q50" i="75"/>
  <c r="W6" i="75"/>
  <c r="Q7" i="75"/>
  <c r="R7" i="75" s="1"/>
  <c r="W8" i="75"/>
  <c r="Q13" i="75"/>
  <c r="R13" i="75" s="1"/>
  <c r="Q25" i="75"/>
  <c r="R25" i="75" s="1"/>
  <c r="W27" i="75"/>
  <c r="Q27" i="75"/>
  <c r="R27" i="75" s="1"/>
  <c r="W31" i="75"/>
  <c r="Q31" i="75"/>
  <c r="R31" i="75" s="1"/>
  <c r="W34" i="75"/>
  <c r="Q42" i="75"/>
  <c r="R42" i="75" s="1"/>
  <c r="Q45" i="75"/>
  <c r="R45" i="75" s="1"/>
  <c r="W4" i="75"/>
  <c r="Q9" i="75"/>
  <c r="R9" i="75" s="1"/>
  <c r="W11" i="75"/>
  <c r="Q11" i="75"/>
  <c r="R11" i="75" s="1"/>
  <c r="W15" i="75"/>
  <c r="Q15" i="75"/>
  <c r="R15" i="75" s="1"/>
  <c r="Q20" i="75"/>
  <c r="R20" i="75" s="1"/>
  <c r="Q24" i="75"/>
  <c r="R24" i="75" s="1"/>
  <c r="W26" i="75"/>
  <c r="W29" i="75"/>
  <c r="Q34" i="75"/>
  <c r="R34" i="75" s="1"/>
  <c r="Q37" i="75"/>
  <c r="R37" i="75" s="1"/>
  <c r="Q44" i="75"/>
  <c r="R44" i="75" s="1"/>
  <c r="W44" i="75"/>
  <c r="R5" i="75"/>
  <c r="W5" i="75"/>
  <c r="W16" i="75"/>
  <c r="R21" i="75"/>
  <c r="W21" i="75"/>
  <c r="W32" i="75"/>
  <c r="Q12" i="75"/>
  <c r="R12" i="75" s="1"/>
  <c r="W12" i="75"/>
  <c r="R17" i="75"/>
  <c r="W17" i="75"/>
  <c r="Q28" i="75"/>
  <c r="R28" i="75" s="1"/>
  <c r="W28" i="75"/>
  <c r="Q33" i="75"/>
  <c r="R33" i="75" s="1"/>
  <c r="Q38" i="75"/>
  <c r="R38" i="75" s="1"/>
  <c r="Q40" i="75"/>
  <c r="R40" i="75" s="1"/>
  <c r="W40" i="75"/>
  <c r="Q41" i="75"/>
  <c r="R41" i="75" s="1"/>
  <c r="Q46" i="75"/>
  <c r="R46" i="75" s="1"/>
  <c r="Q48" i="75"/>
  <c r="R48" i="75" s="1"/>
  <c r="W48" i="75"/>
  <c r="Q49" i="75"/>
  <c r="R49" i="75" s="1"/>
  <c r="C46" i="49"/>
  <c r="D41" i="49"/>
  <c r="Y23" i="75" l="1"/>
  <c r="Y35" i="75"/>
  <c r="Y16" i="75"/>
  <c r="Y32" i="75"/>
  <c r="U15" i="75"/>
  <c r="Y15" i="75" s="1"/>
  <c r="U10" i="75"/>
  <c r="Y10" i="75"/>
  <c r="U8" i="75"/>
  <c r="Y8" i="75" s="1"/>
  <c r="U12" i="75"/>
  <c r="Y12" i="75" s="1"/>
  <c r="U6" i="75"/>
  <c r="Y6" i="75" s="1"/>
  <c r="R1" i="75"/>
  <c r="U4" i="75"/>
  <c r="Y4" i="75" s="1"/>
  <c r="U49" i="75"/>
  <c r="Y49" i="75" s="1"/>
  <c r="U13" i="75"/>
  <c r="Y13" i="75" s="1"/>
  <c r="U33" i="75"/>
  <c r="Y33" i="75" s="1"/>
  <c r="U42" i="75"/>
  <c r="Y42" i="75" s="1"/>
  <c r="U25" i="75"/>
  <c r="Y25" i="75" s="1"/>
  <c r="U36" i="75"/>
  <c r="Y36" i="75" s="1"/>
  <c r="U41" i="75"/>
  <c r="Y41" i="75" s="1"/>
  <c r="U21" i="75"/>
  <c r="Y21" i="75" s="1"/>
  <c r="U37" i="75"/>
  <c r="Y37" i="75" s="1"/>
  <c r="U45" i="75"/>
  <c r="Y45" i="75" s="1"/>
  <c r="U29" i="75"/>
  <c r="Y29" i="75" s="1"/>
  <c r="U40" i="75"/>
  <c r="Y40" i="75" s="1"/>
  <c r="U24" i="75"/>
  <c r="Y24" i="75" s="1"/>
  <c r="W1" i="75"/>
  <c r="U31" i="75"/>
  <c r="Y31" i="75" s="1"/>
  <c r="U22" i="75"/>
  <c r="Y22" i="75" s="1"/>
  <c r="U28" i="75"/>
  <c r="Y28" i="75" s="1"/>
  <c r="U5" i="75"/>
  <c r="Y5" i="75" s="1"/>
  <c r="U46" i="75"/>
  <c r="Y46" i="75" s="1"/>
  <c r="U20" i="75"/>
  <c r="Y20" i="75" s="1"/>
  <c r="U34" i="75"/>
  <c r="Y34" i="75" s="1"/>
  <c r="U44" i="75"/>
  <c r="Y44" i="75" s="1"/>
  <c r="U26" i="75"/>
  <c r="Y26" i="75" s="1"/>
  <c r="U9" i="75"/>
  <c r="Y9" i="75" s="1"/>
  <c r="U27" i="75"/>
  <c r="Y27" i="75" s="1"/>
  <c r="U50" i="75"/>
  <c r="Y50" i="75" s="1"/>
  <c r="Q1" i="75"/>
  <c r="U48" i="75"/>
  <c r="Y48" i="75" s="1"/>
  <c r="U17" i="75"/>
  <c r="Y17" i="75" s="1"/>
  <c r="U38" i="75"/>
  <c r="Y38" i="75"/>
  <c r="U11" i="75"/>
  <c r="Y11" i="75" s="1"/>
  <c r="U7" i="75"/>
  <c r="Y7" i="75" s="1"/>
  <c r="Y1" i="75" l="1"/>
  <c r="C10" i="49" s="1"/>
  <c r="U1" i="75"/>
  <c r="D62" i="49"/>
  <c r="D27" i="49"/>
  <c r="C9" i="49" l="1"/>
  <c r="C17" i="49" s="1"/>
  <c r="C8" i="49" l="1"/>
  <c r="C18" i="49"/>
  <c r="D55" i="49" l="1"/>
  <c r="C7" i="49" l="1"/>
  <c r="D12" i="49" l="1"/>
  <c r="C15" i="49"/>
  <c r="C44" i="49"/>
  <c r="C45" i="49"/>
  <c r="C30" i="49" l="1"/>
  <c r="D34" i="49" s="1"/>
  <c r="D48" i="49"/>
  <c r="C16" i="49"/>
  <c r="D20" i="49" s="1"/>
  <c r="D65" i="49" l="1"/>
  <c r="D67" i="49" s="1"/>
</calcChain>
</file>

<file path=xl/sharedStrings.xml><?xml version="1.0" encoding="utf-8"?>
<sst xmlns="http://schemas.openxmlformats.org/spreadsheetml/2006/main" count="316" uniqueCount="98">
  <si>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</si>
  <si>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</si>
  <si>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</si>
  <si>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</si>
  <si>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</si>
  <si>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</si>
  <si>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</si>
  <si>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</si>
  <si>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</si>
  <si>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</si>
  <si>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</si>
  <si>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</si>
  <si>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</si>
  <si>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</si>
  <si>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</si>
  <si>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</si>
  <si>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</si>
  <si>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</si>
  <si>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</si>
  <si>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Artist</t>
  </si>
  <si>
    <t>Payments</t>
  </si>
  <si>
    <t>Stock Purchases:</t>
  </si>
  <si>
    <t>Physical Sales Activity less Distribution Fee</t>
  </si>
  <si>
    <t>Pmt Due</t>
  </si>
  <si>
    <t>Rebate Value</t>
  </si>
  <si>
    <t>Third Party Income</t>
  </si>
  <si>
    <t>Physical Sales</t>
  </si>
  <si>
    <t>Reserves Released:  Prior Period Reserves Against Returns Released</t>
  </si>
  <si>
    <t>Recharges (for Promotion/ Advertising &amp; Other Stock costs)</t>
  </si>
  <si>
    <t>Total</t>
  </si>
  <si>
    <t>CD Album</t>
  </si>
  <si>
    <t>Carrier</t>
  </si>
  <si>
    <t>NZ Income;</t>
  </si>
  <si>
    <t>Amount Due (inc GST)</t>
  </si>
  <si>
    <t>Amount Due (ex GST)</t>
  </si>
  <si>
    <t>Future Classic Distribution Statement</t>
  </si>
  <si>
    <t xml:space="preserve">Reserves taken up:  20% of Reserves Against Returns  </t>
  </si>
  <si>
    <t>Pop</t>
  </si>
  <si>
    <t>GG2</t>
  </si>
  <si>
    <t>FCL75CD</t>
  </si>
  <si>
    <t>FLUME</t>
  </si>
  <si>
    <t>G22</t>
  </si>
  <si>
    <t>FCL107CD</t>
  </si>
  <si>
    <t>CHET FAKER</t>
  </si>
  <si>
    <t>G12</t>
  </si>
  <si>
    <t>Vinyl 12" Double Album</t>
  </si>
  <si>
    <t>FCL160CD</t>
  </si>
  <si>
    <t>FCL160LP</t>
  </si>
  <si>
    <t>Y18</t>
  </si>
  <si>
    <t>FCL160LPX</t>
  </si>
  <si>
    <t>V22</t>
  </si>
  <si>
    <t>FCL166LP</t>
  </si>
  <si>
    <t>FLIGHT FACILITIES, DAVIDE</t>
  </si>
  <si>
    <t>LIVE WITH THE MELBOURNE SY</t>
  </si>
  <si>
    <t>A12</t>
  </si>
  <si>
    <t>Vinyl Album</t>
  </si>
  <si>
    <t>Vinyl Multi Box Set</t>
  </si>
  <si>
    <t>Y87</t>
  </si>
  <si>
    <t>FCL190LP</t>
  </si>
  <si>
    <t>SKIN COMPANION EP I (12 LP</t>
  </si>
  <si>
    <t>Vinyl 12 inch Single</t>
  </si>
  <si>
    <t>BUILT ON GLASS</t>
  </si>
  <si>
    <t>SKIN (CD ALBUM)</t>
  </si>
  <si>
    <t>SKIN (2LP - STANDARD) - FL</t>
  </si>
  <si>
    <t>FCL161CD</t>
  </si>
  <si>
    <t>TOUCH SENSITIVE</t>
  </si>
  <si>
    <t>VISIONS</t>
  </si>
  <si>
    <t>FCL183LP</t>
  </si>
  <si>
    <t>TA-KU AND WAFIA</t>
  </si>
  <si>
    <t>(M)EDIAN EP (LP)</t>
  </si>
  <si>
    <t>V21</t>
  </si>
  <si>
    <t>JUL-SEP 2018</t>
  </si>
  <si>
    <t>OCT-DEC 2018</t>
  </si>
  <si>
    <t>SKIN (2LP - LIMITED EDITIO</t>
  </si>
  <si>
    <t>FCL237LP</t>
  </si>
  <si>
    <t>SOPHIE</t>
  </si>
  <si>
    <t>OIL OF EVERY PEARLS UN-INS</t>
  </si>
  <si>
    <t>D57</t>
  </si>
  <si>
    <t>JAN-MAR 2019</t>
  </si>
  <si>
    <t>APR-JUN 2019</t>
  </si>
  <si>
    <t>JUL-SEP 2019</t>
  </si>
  <si>
    <t>OCT-DEC 2019</t>
  </si>
  <si>
    <t>FCL200LP</t>
  </si>
  <si>
    <t>NICK MURPHY</t>
  </si>
  <si>
    <t>MISSING LINK (LP)</t>
  </si>
  <si>
    <t>FCL261CD</t>
  </si>
  <si>
    <t>RUN FAST SLEEP NAKED</t>
  </si>
  <si>
    <t>FCL262</t>
  </si>
  <si>
    <t>HAYDEN JAMES</t>
  </si>
  <si>
    <t>BETWEEN US</t>
  </si>
  <si>
    <t>APR-JUN 2019 ($317.91)</t>
  </si>
  <si>
    <t>#DIV/0</t>
  </si>
  <si>
    <t>FCL261LP</t>
  </si>
  <si>
    <t>RUN FAST SLEEP NAKED (LP)</t>
  </si>
  <si>
    <t>Y30</t>
  </si>
  <si>
    <t>FCL262LP</t>
  </si>
  <si>
    <t>BETWEEN US (2LP)</t>
  </si>
  <si>
    <t>VB7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</si>
</sst>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7" formatCode="0#"/>
    <numFmt numFmtId="168" formatCode="&quot;$&quot;#,##0.00"/>
    <numFmt numFmtId="169" formatCode="_(* #,##0.00_);_(* \(#,##0.00\);_(* &quot;-&quot;_);_(@_)"/>
    <numFmt numFmtId="171" formatCode="0.0%"/>
  </numFmts>
  <fonts count="9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6" fillId="0" borderId="1"/>
    <xf numFmtId="9" fontId="2" fillId="0" borderId="0" applyFont="0" applyFill="0" applyBorder="0" applyAlignment="0" applyProtection="0"/>
  </cellStyleXfs>
  <cellXfs count="136">
    <xf numFmtId="0" fontId="0" fillId="0" borderId="1" xfId="0"/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65" fontId="3" fillId="0" borderId="4" xfId="1" applyFont="1" applyBorder="1" applyAlignment="1">
      <alignment horizontal="center" wrapText="1"/>
    </xf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6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43" fontId="5" fillId="0" borderId="15" xfId="0" applyNumberFormat="1" applyFont="1" applyBorder="1"/>
    <xf numFmtId="43" fontId="3" fillId="0" borderId="16" xfId="0" applyNumberFormat="1" applyFont="1" applyBorder="1"/>
    <xf numFmtId="0" fontId="3" fillId="0" borderId="14" xfId="0" applyFont="1" applyBorder="1"/>
    <xf numFmtId="0" fontId="3" fillId="0" borderId="17" xfId="0" applyFont="1" applyBorder="1"/>
    <xf numFmtId="43" fontId="3" fillId="0" borderId="15" xfId="0" applyNumberFormat="1" applyFont="1" applyBorder="1"/>
    <xf numFmtId="165" fontId="3" fillId="0" borderId="2" xfId="1" applyFont="1" applyBorder="1" applyAlignment="1">
      <alignment horizontal="center" wrapText="1"/>
    </xf>
    <xf numFmtId="165" fontId="6" fillId="0" borderId="0" xfId="1" applyFont="1" applyBorder="1"/>
    <xf numFmtId="0" fontId="2" fillId="0" borderId="0" xfId="0" applyFont="1" applyBorder="1"/>
    <xf numFmtId="17" fontId="8" fillId="0" borderId="4" xfId="0" quotePrefix="1" applyNumberFormat="1" applyFont="1" applyBorder="1" applyAlignment="1">
      <alignment horizontal="left"/>
    </xf>
    <xf numFmtId="0" fontId="6" fillId="0" borderId="0" xfId="7" applyBorder="1"/>
    <xf numFmtId="0" fontId="2" fillId="0" borderId="0" xfId="7" applyFont="1" applyBorder="1"/>
    <xf numFmtId="0" fontId="2" fillId="0" borderId="0" xfId="7" applyFont="1" applyBorder="1" applyAlignment="1">
      <alignment horizontal="center"/>
    </xf>
    <xf numFmtId="43" fontId="2" fillId="0" borderId="0" xfId="7" applyNumberFormat="1" applyFont="1" applyBorder="1" applyAlignment="1">
      <alignment horizontal="center"/>
    </xf>
    <xf numFmtId="0" fontId="6" fillId="0" borderId="22" xfId="7" applyBorder="1"/>
    <xf numFmtId="0" fontId="6" fillId="0" borderId="23" xfId="7" applyBorder="1"/>
    <xf numFmtId="0" fontId="7" fillId="0" borderId="0" xfId="7" applyFont="1" applyFill="1" applyBorder="1"/>
    <xf numFmtId="0" fontId="7" fillId="0" borderId="14" xfId="7" applyFont="1" applyFill="1" applyBorder="1"/>
    <xf numFmtId="17" fontId="4" fillId="0" borderId="15" xfId="7" quotePrefix="1" applyNumberFormat="1" applyFont="1" applyBorder="1" applyAlignment="1">
      <alignment horizontal="right"/>
    </xf>
    <xf numFmtId="17" fontId="3" fillId="0" borderId="0" xfId="7" applyNumberFormat="1" applyFont="1" applyBorder="1" applyAlignment="1">
      <alignment horizontal="center"/>
    </xf>
    <xf numFmtId="17" fontId="3" fillId="0" borderId="17" xfId="7" applyNumberFormat="1" applyFont="1" applyBorder="1" applyAlignment="1">
      <alignment horizontal="center"/>
    </xf>
    <xf numFmtId="17" fontId="3" fillId="0" borderId="16" xfId="7" applyNumberFormat="1" applyFont="1" applyBorder="1" applyAlignment="1">
      <alignment horizontal="center"/>
    </xf>
    <xf numFmtId="0" fontId="3" fillId="0" borderId="14" xfId="7" applyFont="1" applyBorder="1"/>
    <xf numFmtId="43" fontId="2" fillId="0" borderId="15" xfId="7" applyNumberFormat="1" applyFont="1" applyBorder="1"/>
    <xf numFmtId="0" fontId="2" fillId="0" borderId="14" xfId="7" applyFont="1" applyBorder="1"/>
    <xf numFmtId="43" fontId="2" fillId="0" borderId="0" xfId="7" applyNumberFormat="1" applyFont="1" applyBorder="1"/>
    <xf numFmtId="17" fontId="2" fillId="0" borderId="14" xfId="7" applyNumberFormat="1" applyFont="1" applyBorder="1"/>
    <xf numFmtId="165" fontId="6" fillId="0" borderId="0" xfId="7" applyNumberFormat="1" applyBorder="1"/>
    <xf numFmtId="14" fontId="2" fillId="0" borderId="0" xfId="7" applyNumberFormat="1" applyFont="1" applyBorder="1" applyAlignment="1">
      <alignment horizontal="center"/>
    </xf>
    <xf numFmtId="43" fontId="3" fillId="0" borderId="16" xfId="7" applyNumberFormat="1" applyFont="1" applyBorder="1"/>
    <xf numFmtId="43" fontId="2" fillId="0" borderId="26" xfId="7" applyNumberFormat="1" applyFont="1" applyBorder="1"/>
    <xf numFmtId="0" fontId="3" fillId="0" borderId="24" xfId="7" applyFont="1" applyBorder="1" applyAlignment="1">
      <alignment horizontal="center"/>
    </xf>
    <xf numFmtId="43" fontId="3" fillId="0" borderId="26" xfId="7" applyNumberFormat="1" applyFont="1" applyBorder="1"/>
    <xf numFmtId="0" fontId="3" fillId="0" borderId="14" xfId="7" applyFont="1" applyBorder="1" applyAlignment="1">
      <alignment horizontal="left"/>
    </xf>
    <xf numFmtId="43" fontId="3" fillId="0" borderId="15" xfId="7" applyNumberFormat="1" applyFont="1" applyBorder="1"/>
    <xf numFmtId="0" fontId="3" fillId="0" borderId="14" xfId="7" applyFont="1" applyBorder="1" applyAlignment="1">
      <alignment horizontal="center"/>
    </xf>
    <xf numFmtId="0" fontId="2" fillId="0" borderId="0" xfId="7" applyFont="1" applyFill="1" applyBorder="1" applyAlignment="1">
      <alignment horizontal="center"/>
    </xf>
    <xf numFmtId="0" fontId="3" fillId="0" borderId="14" xfId="7" applyFont="1" applyFill="1" applyBorder="1" applyAlignment="1">
      <alignment horizontal="left"/>
    </xf>
    <xf numFmtId="43" fontId="3" fillId="0" borderId="15" xfId="7" applyNumberFormat="1" applyFont="1" applyFill="1" applyBorder="1"/>
    <xf numFmtId="0" fontId="6" fillId="0" borderId="0" xfId="7" applyFill="1" applyBorder="1"/>
    <xf numFmtId="43" fontId="2" fillId="0" borderId="15" xfId="7" applyNumberFormat="1" applyFont="1" applyFill="1" applyBorder="1"/>
    <xf numFmtId="0" fontId="2" fillId="0" borderId="13" xfId="7" applyFont="1" applyFill="1" applyBorder="1" applyAlignment="1">
      <alignment horizontal="center"/>
    </xf>
    <xf numFmtId="43" fontId="3" fillId="0" borderId="16" xfId="7" applyNumberFormat="1" applyFont="1" applyFill="1" applyBorder="1"/>
    <xf numFmtId="0" fontId="2" fillId="0" borderId="24" xfId="7" applyFont="1" applyBorder="1"/>
    <xf numFmtId="17" fontId="2" fillId="0" borderId="0" xfId="7" applyNumberFormat="1" applyFont="1" applyBorder="1" applyAlignment="1">
      <alignment horizontal="center"/>
    </xf>
    <xf numFmtId="43" fontId="2" fillId="0" borderId="16" xfId="7" applyNumberFormat="1" applyFont="1" applyBorder="1"/>
    <xf numFmtId="17" fontId="2" fillId="0" borderId="0" xfId="7" applyNumberFormat="1" applyFont="1" applyFill="1" applyBorder="1" applyAlignment="1">
      <alignment horizontal="center"/>
    </xf>
    <xf numFmtId="43" fontId="2" fillId="4" borderId="0" xfId="7" applyNumberFormat="1" applyFont="1" applyFill="1" applyBorder="1"/>
    <xf numFmtId="0" fontId="4" fillId="0" borderId="14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4" fillId="0" borderId="22" xfId="7" applyFont="1" applyBorder="1"/>
    <xf numFmtId="43" fontId="4" fillId="0" borderId="23" xfId="7" applyNumberFormat="1" applyFont="1" applyBorder="1"/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29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21" xfId="0" applyNumberFormat="1" applyFont="1" applyFill="1" applyBorder="1" applyAlignment="1">
      <alignment horizontal="center"/>
    </xf>
    <xf numFmtId="171" fontId="0" fillId="0" borderId="1" xfId="8" applyNumberFormat="1" applyFont="1" applyBorder="1" applyAlignment="1">
      <alignment horizontal="center"/>
    </xf>
    <xf numFmtId="43" fontId="4" fillId="0" borderId="15" xfId="7" applyNumberFormat="1" applyFont="1" applyBorder="1"/>
    <xf numFmtId="0" fontId="4" fillId="0" borderId="27" xfId="0" applyFont="1" applyBorder="1"/>
    <xf numFmtId="43" fontId="4" fillId="0" borderId="28" xfId="0" applyNumberFormat="1" applyFont="1" applyBorder="1"/>
    <xf numFmtId="1" fontId="4" fillId="0" borderId="15" xfId="7" quotePrefix="1" applyNumberFormat="1" applyFont="1" applyBorder="1" applyAlignment="1">
      <alignment horizontal="right"/>
    </xf>
    <xf numFmtId="17" fontId="1" fillId="0" borderId="14" xfId="7" applyNumberFormat="1" applyFont="1" applyBorder="1"/>
    <xf numFmtId="4" fontId="3" fillId="2" borderId="5" xfId="0" applyNumberFormat="1" applyFont="1" applyFill="1" applyBorder="1" applyAlignment="1">
      <alignment horizontal="right"/>
    </xf>
    <xf numFmtId="4" fontId="0" fillId="0" borderId="1" xfId="0" applyNumberFormat="1"/>
    <xf numFmtId="165" fontId="3" fillId="2" borderId="5" xfId="1" applyFont="1" applyFill="1" applyBorder="1" applyAlignment="1">
      <alignment horizontal="right"/>
    </xf>
    <xf numFmtId="0" fontId="1" fillId="0" borderId="14" xfId="7" applyFont="1" applyFill="1" applyBorder="1"/>
    <xf numFmtId="43" fontId="2" fillId="0" borderId="0" xfId="7" applyNumberFormat="1" applyFont="1" applyFill="1" applyBorder="1"/>
    <xf numFmtId="0" fontId="2" fillId="0" borderId="13" xfId="7" applyFont="1" applyFill="1" applyBorder="1"/>
    <xf numFmtId="0" fontId="1" fillId="0" borderId="14" xfId="0" applyFont="1" applyBorder="1"/>
    <xf numFmtId="0" fontId="6" fillId="0" borderId="19" xfId="7" applyFill="1" applyBorder="1"/>
    <xf numFmtId="17" fontId="4" fillId="0" borderId="0" xfId="7" applyNumberFormat="1" applyFont="1" applyFill="1" applyBorder="1"/>
    <xf numFmtId="17" fontId="3" fillId="0" borderId="13" xfId="7" applyNumberFormat="1" applyFont="1" applyFill="1" applyBorder="1" applyAlignment="1">
      <alignment horizontal="center"/>
    </xf>
    <xf numFmtId="0" fontId="2" fillId="0" borderId="25" xfId="7" applyFont="1" applyFill="1" applyBorder="1" applyAlignment="1">
      <alignment horizontal="center"/>
    </xf>
    <xf numFmtId="43" fontId="1" fillId="0" borderId="0" xfId="7" applyNumberFormat="1" applyFont="1" applyFill="1" applyBorder="1"/>
    <xf numFmtId="43" fontId="2" fillId="0" borderId="13" xfId="7" applyNumberFormat="1" applyFont="1" applyFill="1" applyBorder="1"/>
    <xf numFmtId="43" fontId="2" fillId="0" borderId="25" xfId="7" applyNumberFormat="1" applyFont="1" applyFill="1" applyBorder="1"/>
    <xf numFmtId="0" fontId="2" fillId="0" borderId="0" xfId="7" applyFont="1" applyFill="1" applyBorder="1"/>
    <xf numFmtId="43" fontId="5" fillId="0" borderId="0" xfId="0" applyNumberFormat="1" applyFont="1" applyFill="1" applyBorder="1"/>
    <xf numFmtId="43" fontId="5" fillId="0" borderId="13" xfId="0" applyNumberFormat="1" applyFont="1" applyFill="1" applyBorder="1"/>
    <xf numFmtId="0" fontId="6" fillId="0" borderId="19" xfId="7" applyFont="1" applyFill="1" applyBorder="1"/>
    <xf numFmtId="0" fontId="4" fillId="0" borderId="0" xfId="0" applyFont="1" applyFill="1" applyBorder="1"/>
    <xf numFmtId="0" fontId="2" fillId="0" borderId="20" xfId="0" applyFont="1" applyFill="1" applyBorder="1"/>
    <xf numFmtId="0" fontId="2" fillId="3" borderId="0" xfId="7" applyFont="1" applyFill="1" applyBorder="1" applyAlignment="1">
      <alignment horizontal="center"/>
    </xf>
    <xf numFmtId="17" fontId="1" fillId="3" borderId="14" xfId="7" applyNumberFormat="1" applyFont="1" applyFill="1" applyBorder="1"/>
    <xf numFmtId="43" fontId="2" fillId="3" borderId="0" xfId="7" applyNumberFormat="1" applyFont="1" applyFill="1" applyBorder="1"/>
    <xf numFmtId="43" fontId="2" fillId="3" borderId="15" xfId="7" applyNumberFormat="1" applyFont="1" applyFill="1" applyBorder="1"/>
    <xf numFmtId="0" fontId="6" fillId="3" borderId="0" xfId="7" applyFill="1" applyBorder="1"/>
    <xf numFmtId="165" fontId="6" fillId="3" borderId="0" xfId="7" applyNumberFormat="1" applyFill="1" applyBorder="1"/>
    <xf numFmtId="17" fontId="2" fillId="3" borderId="0" xfId="7" applyNumberFormat="1" applyFont="1" applyFill="1" applyBorder="1" applyAlignment="1">
      <alignment horizontal="center"/>
    </xf>
    <xf numFmtId="0" fontId="1" fillId="3" borderId="14" xfId="7" applyFont="1" applyFill="1" applyBorder="1"/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urrency 2" xfId="4" xr:uid="{00000000-0005-0000-0000-000004000000}"/>
    <cellStyle name="Currency 2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Percent" xfId="8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678D-D8FF-4BD5-8D9D-6615A4073A21}">
  <sheetPr>
    <pageSetUpPr fitToPage="1"/>
  </sheetPr>
  <dimension ref="A1:AC62"/>
  <sheetViews>
    <sheetView tabSelected="1" defaultGridColor="0" colorId="22" zoomScale="75" workbookViewId="0">
      <pane xSplit="4" ySplit="3" topLeftCell="J4" activePane="bottomRight" state="frozen"/>
      <selection activeCell="A5" sqref="A5"/>
      <selection pane="topRight" activeCell="A5" sqref="A5"/>
      <selection pane="bottomLeft" activeCell="A5" sqref="A5"/>
      <selection pane="bottomRight" activeCell="L31" sqref="L31"/>
    </sheetView>
  </sheetViews>
  <sheetFormatPr baseColWidth="10" defaultColWidth="9.85546875" defaultRowHeight="15" customHeight="1" outlineLevelCol="1" x14ac:dyDescent="0.2"/>
  <cols>
    <col min="1" max="1" width="11.42578125" style="19" customWidth="1"/>
    <col min="2" max="2" width="13.5703125" style="99" customWidth="1"/>
    <col min="3" max="3" width="29.5703125" style="99" customWidth="1"/>
    <col min="4" max="4" width="31.5703125" style="99" customWidth="1"/>
    <col min="5" max="5" width="12.140625" style="99" customWidth="1"/>
    <col min="6" max="7" width="12" style="99" customWidth="1"/>
    <col min="8" max="8" width="10.42578125" style="99" customWidth="1"/>
    <col min="9" max="9" width="5.5703125" style="19" customWidth="1"/>
    <col min="10" max="10" width="13.5703125" style="100" customWidth="1"/>
    <col min="11" max="11" width="10.42578125" style="100" customWidth="1"/>
    <col min="12" max="12" width="11.5703125" style="100" customWidth="1"/>
    <col min="13" max="13" width="10" style="100" customWidth="1"/>
    <col min="14" max="14" width="17.42578125" style="19" customWidth="1"/>
    <col min="15" max="15" width="13.5703125" style="19" customWidth="1"/>
    <col min="16" max="16" width="14.42578125" style="19" customWidth="1"/>
    <col min="17" max="17" width="11.85546875" style="19" customWidth="1"/>
    <col min="18" max="18" width="13.140625" style="19" customWidth="1"/>
    <col min="19" max="19" width="4" style="19" customWidth="1"/>
    <col min="20" max="20" width="10.42578125" style="19" customWidth="1"/>
    <col min="21" max="21" width="13.5703125" style="19" customWidth="1"/>
    <col min="22" max="22" width="11.42578125" style="19" customWidth="1"/>
    <col min="23" max="23" width="12.85546875" style="19" customWidth="1"/>
    <col min="24" max="24" width="4" style="19" customWidth="1"/>
    <col min="25" max="25" width="13.85546875" style="19" customWidth="1"/>
    <col min="26" max="26" width="13.5703125" style="19" hidden="1" customWidth="1" outlineLevel="1"/>
    <col min="27" max="27" width="9.85546875" style="19" collapsed="1"/>
    <col min="28" max="16384" width="9.85546875" style="19"/>
  </cols>
  <sheetData>
    <row r="1" spans="1:29" customFormat="1" ht="17" thickBot="1" x14ac:dyDescent="0.25">
      <c r="A1" s="33" t="s">
        <v>26</v>
      </c>
      <c r="B1" s="33"/>
      <c r="C1" s="73"/>
      <c r="D1" s="80"/>
      <c r="E1" s="73"/>
      <c r="F1" s="73"/>
      <c r="G1" s="73"/>
      <c r="H1" s="73"/>
      <c r="I1" s="1"/>
      <c r="J1" s="81">
        <f t="shared" ref="J1:Q1" si="0">SUM(J3:J92)</f>
        <v>911</v>
      </c>
      <c r="K1" s="81">
        <f t="shared" si="0"/>
        <v>-40</v>
      </c>
      <c r="L1" s="81">
        <f t="shared" si="0"/>
        <v>871</v>
      </c>
      <c r="M1" s="81">
        <f t="shared" si="0"/>
        <v>3</v>
      </c>
      <c r="N1" s="108">
        <f t="shared" si="0"/>
        <v>20567.556547008542</v>
      </c>
      <c r="O1" s="108">
        <f t="shared" si="0"/>
        <v>-662.01654700854692</v>
      </c>
      <c r="P1" s="108">
        <f t="shared" si="0"/>
        <v>-715.71999999999991</v>
      </c>
      <c r="Q1" s="108">
        <f t="shared" si="0"/>
        <v>-479.74549999999988</v>
      </c>
      <c r="R1" s="108">
        <f>SUM(R3:R92)</f>
        <v>18710.074499999992</v>
      </c>
      <c r="S1" s="108"/>
      <c r="T1" s="108"/>
      <c r="U1" s="108">
        <f>SUM(U3:U92)</f>
        <v>1871.0074499999996</v>
      </c>
      <c r="V1" s="108"/>
      <c r="W1" s="108">
        <f>SUM(W3:W92)</f>
        <v>1731.7819799999995</v>
      </c>
      <c r="X1" s="108"/>
      <c r="Y1" s="110">
        <f>SUM(Y3:Y92)</f>
        <v>15107.285069999994</v>
      </c>
      <c r="AB1" s="109"/>
      <c r="AC1" s="109"/>
    </row>
    <row r="2" spans="1:29" customFormat="1" ht="27.25" customHeight="1" thickBot="1" x14ac:dyDescent="0.25">
      <c r="A2" s="2" t="s">
        <v>0</v>
      </c>
      <c r="B2" s="74" t="s">
        <v>1</v>
      </c>
      <c r="C2" s="74" t="s">
        <v>19</v>
      </c>
      <c r="D2" s="74" t="s">
        <v>2</v>
      </c>
      <c r="E2" s="74" t="s">
        <v>3</v>
      </c>
      <c r="F2" s="74" t="s">
        <v>4</v>
      </c>
      <c r="G2" s="74" t="s">
        <v>31</v>
      </c>
      <c r="H2" s="74" t="s">
        <v>5</v>
      </c>
      <c r="I2" s="4" t="s">
        <v>6</v>
      </c>
      <c r="J2" s="82" t="s">
        <v>7</v>
      </c>
      <c r="K2" s="83" t="s">
        <v>8</v>
      </c>
      <c r="L2" s="84" t="s">
        <v>9</v>
      </c>
      <c r="M2" s="83" t="s">
        <v>10</v>
      </c>
      <c r="N2" s="9" t="s">
        <v>11</v>
      </c>
      <c r="O2" s="10" t="s">
        <v>12</v>
      </c>
      <c r="P2" s="16" t="s">
        <v>13</v>
      </c>
      <c r="Q2" s="30" t="s">
        <v>24</v>
      </c>
      <c r="R2" s="6" t="s">
        <v>14</v>
      </c>
      <c r="S2" s="22"/>
      <c r="T2" s="7" t="s">
        <v>15</v>
      </c>
      <c r="U2" s="3" t="s">
        <v>16</v>
      </c>
      <c r="V2" s="3" t="s">
        <v>17</v>
      </c>
      <c r="W2" s="11" t="s">
        <v>18</v>
      </c>
      <c r="X2" s="24"/>
      <c r="Y2" s="14" t="s">
        <v>23</v>
      </c>
      <c r="AB2" s="109"/>
      <c r="AC2" s="109"/>
    </row>
    <row r="3" spans="1:29" customFormat="1" ht="16" x14ac:dyDescent="0.2">
      <c r="A3" s="20"/>
      <c r="B3" s="75"/>
      <c r="C3" s="75"/>
      <c r="D3" s="75"/>
      <c r="E3" s="75"/>
      <c r="F3" s="75"/>
      <c r="G3" s="75"/>
      <c r="H3" s="75"/>
      <c r="I3" s="17"/>
      <c r="J3" s="85"/>
      <c r="K3" s="86"/>
      <c r="L3" s="87"/>
      <c r="M3" s="86"/>
      <c r="N3" s="8"/>
      <c r="O3" s="17"/>
      <c r="P3" s="21"/>
      <c r="Q3" s="31"/>
      <c r="R3" s="5"/>
      <c r="S3" s="23"/>
      <c r="T3" s="8"/>
      <c r="U3" s="17"/>
      <c r="V3" s="17"/>
      <c r="W3" s="12"/>
      <c r="X3" s="18"/>
      <c r="Y3" s="15"/>
    </row>
    <row r="4" spans="1:29" ht="16" x14ac:dyDescent="0.2">
      <c r="A4" s="101">
        <v>201910</v>
      </c>
      <c r="B4" s="88" t="s">
        <v>42</v>
      </c>
      <c r="C4" s="88" t="s">
        <v>43</v>
      </c>
      <c r="D4" s="88" t="s">
        <v>61</v>
      </c>
      <c r="E4" s="89">
        <v>41740</v>
      </c>
      <c r="F4" s="88" t="s">
        <v>37</v>
      </c>
      <c r="G4" s="88" t="s">
        <v>30</v>
      </c>
      <c r="H4" s="88" t="s">
        <v>44</v>
      </c>
      <c r="I4" s="90">
        <v>12.2</v>
      </c>
      <c r="J4" s="91">
        <v>9</v>
      </c>
      <c r="K4" s="92">
        <v>0</v>
      </c>
      <c r="L4" s="92">
        <v>9</v>
      </c>
      <c r="M4" s="92"/>
      <c r="N4" s="93">
        <f>J4*I4</f>
        <v>109.8</v>
      </c>
      <c r="O4" s="94">
        <f>K4*I4</f>
        <v>0</v>
      </c>
      <c r="P4" s="94">
        <v>-3.33</v>
      </c>
      <c r="Q4" s="94">
        <f>-(N4+O4+P4)*0.025</f>
        <v>-2.6617500000000001</v>
      </c>
      <c r="R4" s="95">
        <f>+N4+O4+P4+Q4</f>
        <v>103.80825</v>
      </c>
      <c r="S4" s="78"/>
      <c r="T4" s="96">
        <v>10</v>
      </c>
      <c r="U4" s="94">
        <f>R4*T4/100</f>
        <v>10.380825</v>
      </c>
      <c r="V4" s="102">
        <v>8.6999999999999994E-2</v>
      </c>
      <c r="W4" s="13">
        <f>(N4+O4)*V4</f>
        <v>9.5526</v>
      </c>
      <c r="X4" s="79"/>
      <c r="Y4" s="97">
        <f>R4-U4-W4</f>
        <v>83.874825000000001</v>
      </c>
      <c r="Z4" s="98" t="s">
        <v>30</v>
      </c>
    </row>
    <row r="5" spans="1:29" ht="16" x14ac:dyDescent="0.2">
      <c r="A5" s="101">
        <v>201911</v>
      </c>
      <c r="B5" s="88" t="s">
        <v>42</v>
      </c>
      <c r="C5" s="88" t="s">
        <v>43</v>
      </c>
      <c r="D5" s="88" t="s">
        <v>61</v>
      </c>
      <c r="E5" s="89">
        <v>41740</v>
      </c>
      <c r="F5" s="88" t="s">
        <v>37</v>
      </c>
      <c r="G5" s="88" t="s">
        <v>30</v>
      </c>
      <c r="H5" s="88" t="s">
        <v>44</v>
      </c>
      <c r="I5" s="90">
        <v>12.2</v>
      </c>
      <c r="J5" s="91">
        <v>5</v>
      </c>
      <c r="K5" s="92">
        <v>0</v>
      </c>
      <c r="L5" s="92">
        <v>5</v>
      </c>
      <c r="M5" s="92"/>
      <c r="N5" s="93">
        <f>J5*I5</f>
        <v>61</v>
      </c>
      <c r="O5" s="94">
        <f>K5*I5</f>
        <v>0</v>
      </c>
      <c r="P5" s="94">
        <v>0</v>
      </c>
      <c r="Q5" s="94">
        <f t="shared" ref="Q5:Q51" si="1">-(N5+O5+P5)*0.025</f>
        <v>-1.5250000000000001</v>
      </c>
      <c r="R5" s="95">
        <f>+N5+O5+P5+Q5</f>
        <v>59.475000000000001</v>
      </c>
      <c r="S5" s="78"/>
      <c r="T5" s="96">
        <v>10</v>
      </c>
      <c r="U5" s="94">
        <f>R5*T5/100</f>
        <v>5.9474999999999998</v>
      </c>
      <c r="V5" s="102">
        <v>8.6999999999999994E-2</v>
      </c>
      <c r="W5" s="13">
        <f>(N5+O5)*V5</f>
        <v>5.3069999999999995</v>
      </c>
      <c r="X5" s="79"/>
      <c r="Y5" s="97">
        <f t="shared" ref="Y5:Y51" si="2">R5-U5-W5</f>
        <v>48.220500000000001</v>
      </c>
      <c r="Z5" s="98"/>
    </row>
    <row r="6" spans="1:29" ht="16" x14ac:dyDescent="0.2">
      <c r="A6" s="101">
        <v>201912</v>
      </c>
      <c r="B6" s="88" t="s">
        <v>42</v>
      </c>
      <c r="C6" s="88" t="s">
        <v>43</v>
      </c>
      <c r="D6" s="88" t="s">
        <v>61</v>
      </c>
      <c r="E6" s="89">
        <v>41740</v>
      </c>
      <c r="F6" s="88" t="s">
        <v>37</v>
      </c>
      <c r="G6" s="88" t="s">
        <v>30</v>
      </c>
      <c r="H6" s="88" t="s">
        <v>44</v>
      </c>
      <c r="I6" s="90" t="s">
        <v>91</v>
      </c>
      <c r="J6" s="91">
        <v>1</v>
      </c>
      <c r="K6" s="92">
        <v>-1</v>
      </c>
      <c r="L6" s="92">
        <v>0</v>
      </c>
      <c r="M6" s="92"/>
      <c r="N6" s="93">
        <v>12.2</v>
      </c>
      <c r="O6" s="94">
        <v>-12.2</v>
      </c>
      <c r="P6" s="94">
        <v>0</v>
      </c>
      <c r="Q6" s="94">
        <f t="shared" si="1"/>
        <v>0</v>
      </c>
      <c r="R6" s="95">
        <f t="shared" ref="R6:R51" si="3">+N6+O6+P6+Q6</f>
        <v>0</v>
      </c>
      <c r="S6" s="78"/>
      <c r="T6" s="96">
        <v>10</v>
      </c>
      <c r="U6" s="94">
        <f t="shared" ref="U6:U51" si="4">R6*T6/100</f>
        <v>0</v>
      </c>
      <c r="V6" s="102">
        <v>8.6999999999999994E-2</v>
      </c>
      <c r="W6" s="13">
        <f t="shared" ref="W6:W51" si="5">(N6+O6)*V6</f>
        <v>0</v>
      </c>
      <c r="X6" s="79"/>
      <c r="Y6" s="97">
        <f t="shared" si="2"/>
        <v>0</v>
      </c>
      <c r="Z6" s="98"/>
    </row>
    <row r="7" spans="1:29" ht="16" x14ac:dyDescent="0.2">
      <c r="A7" s="101">
        <v>201910</v>
      </c>
      <c r="B7" s="88" t="s">
        <v>46</v>
      </c>
      <c r="C7" s="88" t="s">
        <v>40</v>
      </c>
      <c r="D7" s="88" t="s">
        <v>62</v>
      </c>
      <c r="E7" s="89">
        <v>42517</v>
      </c>
      <c r="F7" s="88" t="s">
        <v>37</v>
      </c>
      <c r="G7" s="88" t="s">
        <v>30</v>
      </c>
      <c r="H7" s="88" t="s">
        <v>38</v>
      </c>
      <c r="I7" s="90">
        <v>10.378769230769199</v>
      </c>
      <c r="J7" s="91">
        <v>66</v>
      </c>
      <c r="K7" s="92">
        <v>-1</v>
      </c>
      <c r="L7" s="92">
        <v>65</v>
      </c>
      <c r="M7" s="92"/>
      <c r="N7" s="93">
        <f t="shared" ref="N7:N51" si="6">J7*I7</f>
        <v>684.99876923076715</v>
      </c>
      <c r="O7" s="94">
        <f t="shared" ref="O7:O51" si="7">K7*I7</f>
        <v>-10.378769230769199</v>
      </c>
      <c r="P7" s="94">
        <v>-162.97</v>
      </c>
      <c r="Q7" s="94">
        <f t="shared" si="1"/>
        <v>-12.791249999999948</v>
      </c>
      <c r="R7" s="95">
        <f t="shared" si="3"/>
        <v>498.858749999998</v>
      </c>
      <c r="S7" s="78"/>
      <c r="T7" s="96">
        <v>10</v>
      </c>
      <c r="U7" s="94">
        <f t="shared" si="4"/>
        <v>49.8858749999998</v>
      </c>
      <c r="V7" s="102">
        <v>8.6999999999999994E-2</v>
      </c>
      <c r="W7" s="13">
        <f t="shared" si="5"/>
        <v>58.691939999999818</v>
      </c>
      <c r="X7" s="79"/>
      <c r="Y7" s="97">
        <f t="shared" si="2"/>
        <v>390.28093499999841</v>
      </c>
      <c r="Z7" s="98"/>
    </row>
    <row r="8" spans="1:29" ht="16" x14ac:dyDescent="0.2">
      <c r="A8" s="101">
        <v>201911</v>
      </c>
      <c r="B8" s="88" t="s">
        <v>46</v>
      </c>
      <c r="C8" s="88" t="s">
        <v>40</v>
      </c>
      <c r="D8" s="88" t="s">
        <v>62</v>
      </c>
      <c r="E8" s="89">
        <v>42517</v>
      </c>
      <c r="F8" s="88" t="s">
        <v>37</v>
      </c>
      <c r="G8" s="88" t="s">
        <v>30</v>
      </c>
      <c r="H8" s="88" t="s">
        <v>38</v>
      </c>
      <c r="I8" s="90">
        <v>11.538181818181799</v>
      </c>
      <c r="J8" s="91">
        <v>44</v>
      </c>
      <c r="K8" s="92">
        <v>0</v>
      </c>
      <c r="L8" s="92">
        <v>44</v>
      </c>
      <c r="M8" s="92"/>
      <c r="N8" s="93">
        <f t="shared" si="6"/>
        <v>507.67999999999915</v>
      </c>
      <c r="O8" s="94">
        <f t="shared" si="7"/>
        <v>0</v>
      </c>
      <c r="P8" s="94">
        <v>-113.23</v>
      </c>
      <c r="Q8" s="94">
        <f t="shared" si="1"/>
        <v>-9.8612499999999788</v>
      </c>
      <c r="R8" s="95">
        <f t="shared" si="3"/>
        <v>384.58874999999915</v>
      </c>
      <c r="S8" s="78"/>
      <c r="T8" s="96">
        <v>10</v>
      </c>
      <c r="U8" s="94">
        <f t="shared" si="4"/>
        <v>38.458874999999914</v>
      </c>
      <c r="V8" s="102">
        <v>8.6999999999999994E-2</v>
      </c>
      <c r="W8" s="13">
        <f t="shared" si="5"/>
        <v>44.168159999999922</v>
      </c>
      <c r="X8" s="79"/>
      <c r="Y8" s="97">
        <f t="shared" si="2"/>
        <v>301.96171499999929</v>
      </c>
      <c r="Z8" s="98"/>
    </row>
    <row r="9" spans="1:29" ht="16" x14ac:dyDescent="0.2">
      <c r="A9" s="101">
        <v>201912</v>
      </c>
      <c r="B9" s="88" t="s">
        <v>46</v>
      </c>
      <c r="C9" s="88" t="s">
        <v>40</v>
      </c>
      <c r="D9" s="88" t="s">
        <v>62</v>
      </c>
      <c r="E9" s="89">
        <v>42517</v>
      </c>
      <c r="F9" s="88" t="s">
        <v>37</v>
      </c>
      <c r="G9" s="88" t="s">
        <v>30</v>
      </c>
      <c r="H9" s="88" t="s">
        <v>38</v>
      </c>
      <c r="I9" s="90">
        <v>10.5926984126984</v>
      </c>
      <c r="J9" s="91">
        <v>63</v>
      </c>
      <c r="K9" s="92">
        <v>0</v>
      </c>
      <c r="L9" s="92">
        <v>63</v>
      </c>
      <c r="M9" s="92"/>
      <c r="N9" s="93">
        <f t="shared" si="6"/>
        <v>667.33999999999924</v>
      </c>
      <c r="O9" s="94">
        <f t="shared" si="7"/>
        <v>0</v>
      </c>
      <c r="P9" s="94">
        <v>-160.94999999999999</v>
      </c>
      <c r="Q9" s="94">
        <f t="shared" si="1"/>
        <v>-12.659749999999981</v>
      </c>
      <c r="R9" s="95">
        <f t="shared" si="3"/>
        <v>493.73024999999927</v>
      </c>
      <c r="S9" s="78"/>
      <c r="T9" s="96">
        <v>10</v>
      </c>
      <c r="U9" s="94">
        <f t="shared" si="4"/>
        <v>49.373024999999927</v>
      </c>
      <c r="V9" s="102">
        <v>8.6999999999999994E-2</v>
      </c>
      <c r="W9" s="13">
        <f t="shared" si="5"/>
        <v>58.058579999999928</v>
      </c>
      <c r="X9" s="79"/>
      <c r="Y9" s="97">
        <f t="shared" si="2"/>
        <v>386.2986449999994</v>
      </c>
      <c r="Z9" s="98"/>
    </row>
    <row r="10" spans="1:29" ht="16" x14ac:dyDescent="0.2">
      <c r="A10" s="101">
        <v>201910</v>
      </c>
      <c r="B10" s="88" t="s">
        <v>47</v>
      </c>
      <c r="C10" s="88" t="s">
        <v>40</v>
      </c>
      <c r="D10" s="88" t="s">
        <v>73</v>
      </c>
      <c r="E10" s="89">
        <v>42517</v>
      </c>
      <c r="F10" s="88" t="s">
        <v>37</v>
      </c>
      <c r="G10" s="88" t="s">
        <v>45</v>
      </c>
      <c r="H10" s="88" t="s">
        <v>48</v>
      </c>
      <c r="I10" s="90">
        <v>41</v>
      </c>
      <c r="J10" s="91">
        <v>7</v>
      </c>
      <c r="K10" s="92">
        <v>-1</v>
      </c>
      <c r="L10" s="92">
        <v>6</v>
      </c>
      <c r="M10" s="92"/>
      <c r="N10" s="93">
        <f t="shared" si="6"/>
        <v>287</v>
      </c>
      <c r="O10" s="94">
        <f t="shared" si="7"/>
        <v>-41</v>
      </c>
      <c r="P10" s="94">
        <v>-3.28</v>
      </c>
      <c r="Q10" s="94">
        <f t="shared" si="1"/>
        <v>-6.0680000000000005</v>
      </c>
      <c r="R10" s="95">
        <f t="shared" si="3"/>
        <v>236.65199999999999</v>
      </c>
      <c r="S10" s="78"/>
      <c r="T10" s="96">
        <v>10</v>
      </c>
      <c r="U10" s="94">
        <f t="shared" si="4"/>
        <v>23.665199999999999</v>
      </c>
      <c r="V10" s="102">
        <v>8.6999999999999994E-2</v>
      </c>
      <c r="W10" s="13">
        <f t="shared" si="5"/>
        <v>21.401999999999997</v>
      </c>
      <c r="X10" s="79"/>
      <c r="Y10" s="97">
        <f t="shared" si="2"/>
        <v>191.5848</v>
      </c>
      <c r="Z10" s="98"/>
    </row>
    <row r="11" spans="1:29" ht="16" x14ac:dyDescent="0.2">
      <c r="A11" s="101">
        <v>201911</v>
      </c>
      <c r="B11" s="88" t="s">
        <v>47</v>
      </c>
      <c r="C11" s="88" t="s">
        <v>40</v>
      </c>
      <c r="D11" s="88" t="s">
        <v>73</v>
      </c>
      <c r="E11" s="89">
        <v>42517</v>
      </c>
      <c r="F11" s="88" t="s">
        <v>37</v>
      </c>
      <c r="G11" s="88" t="s">
        <v>45</v>
      </c>
      <c r="H11" s="88" t="s">
        <v>48</v>
      </c>
      <c r="I11" s="90">
        <v>41</v>
      </c>
      <c r="J11" s="91">
        <v>10</v>
      </c>
      <c r="K11" s="92">
        <v>0</v>
      </c>
      <c r="L11" s="92">
        <v>10</v>
      </c>
      <c r="M11" s="92"/>
      <c r="N11" s="93">
        <f t="shared" si="6"/>
        <v>410</v>
      </c>
      <c r="O11" s="94">
        <f t="shared" si="7"/>
        <v>0</v>
      </c>
      <c r="P11" s="94">
        <v>0</v>
      </c>
      <c r="Q11" s="94">
        <f t="shared" si="1"/>
        <v>-10.25</v>
      </c>
      <c r="R11" s="95">
        <f t="shared" si="3"/>
        <v>399.75</v>
      </c>
      <c r="S11" s="78"/>
      <c r="T11" s="96">
        <v>10</v>
      </c>
      <c r="U11" s="94">
        <f t="shared" si="4"/>
        <v>39.975000000000001</v>
      </c>
      <c r="V11" s="102">
        <v>8.6999999999999994E-2</v>
      </c>
      <c r="W11" s="13">
        <f t="shared" si="5"/>
        <v>35.669999999999995</v>
      </c>
      <c r="X11" s="79"/>
      <c r="Y11" s="97">
        <f t="shared" si="2"/>
        <v>324.10499999999996</v>
      </c>
      <c r="Z11" s="98"/>
    </row>
    <row r="12" spans="1:29" ht="16" x14ac:dyDescent="0.2">
      <c r="A12" s="101">
        <v>201910</v>
      </c>
      <c r="B12" s="88" t="s">
        <v>49</v>
      </c>
      <c r="C12" s="88" t="s">
        <v>40</v>
      </c>
      <c r="D12" s="88" t="s">
        <v>63</v>
      </c>
      <c r="E12" s="89">
        <v>42517</v>
      </c>
      <c r="F12" s="88" t="s">
        <v>37</v>
      </c>
      <c r="G12" s="88" t="s">
        <v>45</v>
      </c>
      <c r="H12" s="88" t="s">
        <v>50</v>
      </c>
      <c r="I12" s="90">
        <v>28</v>
      </c>
      <c r="J12" s="91">
        <v>10</v>
      </c>
      <c r="K12" s="92">
        <v>-1</v>
      </c>
      <c r="L12" s="92">
        <v>9</v>
      </c>
      <c r="M12" s="92"/>
      <c r="N12" s="93">
        <f t="shared" si="6"/>
        <v>280</v>
      </c>
      <c r="O12" s="94">
        <f t="shared" si="7"/>
        <v>-28</v>
      </c>
      <c r="P12" s="94">
        <v>-2.8</v>
      </c>
      <c r="Q12" s="94">
        <f t="shared" si="1"/>
        <v>-6.23</v>
      </c>
      <c r="R12" s="95">
        <f t="shared" si="3"/>
        <v>242.97</v>
      </c>
      <c r="S12" s="78"/>
      <c r="T12" s="96">
        <v>10</v>
      </c>
      <c r="U12" s="94">
        <f t="shared" si="4"/>
        <v>24.296999999999997</v>
      </c>
      <c r="V12" s="102">
        <v>8.6999999999999994E-2</v>
      </c>
      <c r="W12" s="13">
        <f t="shared" si="5"/>
        <v>21.923999999999999</v>
      </c>
      <c r="X12" s="79"/>
      <c r="Y12" s="97">
        <f t="shared" si="2"/>
        <v>196.749</v>
      </c>
      <c r="Z12" s="98"/>
    </row>
    <row r="13" spans="1:29" ht="16" x14ac:dyDescent="0.2">
      <c r="A13" s="101">
        <v>201911</v>
      </c>
      <c r="B13" s="88" t="s">
        <v>49</v>
      </c>
      <c r="C13" s="88" t="s">
        <v>40</v>
      </c>
      <c r="D13" s="88" t="s">
        <v>63</v>
      </c>
      <c r="E13" s="89">
        <v>42517</v>
      </c>
      <c r="F13" s="88" t="s">
        <v>37</v>
      </c>
      <c r="G13" s="88" t="s">
        <v>45</v>
      </c>
      <c r="H13" s="88" t="s">
        <v>50</v>
      </c>
      <c r="I13" s="90">
        <v>28.6786666666667</v>
      </c>
      <c r="J13" s="91">
        <v>15</v>
      </c>
      <c r="K13" s="92">
        <v>0</v>
      </c>
      <c r="L13" s="92">
        <v>15</v>
      </c>
      <c r="M13" s="92"/>
      <c r="N13" s="93">
        <f t="shared" si="6"/>
        <v>430.18000000000052</v>
      </c>
      <c r="O13" s="94">
        <f t="shared" si="7"/>
        <v>0</v>
      </c>
      <c r="P13" s="94">
        <v>0</v>
      </c>
      <c r="Q13" s="94">
        <f t="shared" si="1"/>
        <v>-10.754500000000014</v>
      </c>
      <c r="R13" s="95">
        <f t="shared" si="3"/>
        <v>419.42550000000051</v>
      </c>
      <c r="S13" s="78"/>
      <c r="T13" s="96">
        <v>10</v>
      </c>
      <c r="U13" s="94">
        <f t="shared" si="4"/>
        <v>41.942550000000047</v>
      </c>
      <c r="V13" s="102">
        <v>8.6999999999999994E-2</v>
      </c>
      <c r="W13" s="13">
        <f>(N13+O13)*V13</f>
        <v>37.425660000000043</v>
      </c>
      <c r="X13" s="79"/>
      <c r="Y13" s="97">
        <f t="shared" si="2"/>
        <v>340.05729000000042</v>
      </c>
      <c r="Z13" s="98"/>
    </row>
    <row r="14" spans="1:29" ht="16" x14ac:dyDescent="0.2">
      <c r="A14" s="101">
        <v>201912</v>
      </c>
      <c r="B14" s="88" t="s">
        <v>49</v>
      </c>
      <c r="C14" s="88" t="s">
        <v>40</v>
      </c>
      <c r="D14" s="88" t="s">
        <v>63</v>
      </c>
      <c r="E14" s="89">
        <v>42517</v>
      </c>
      <c r="F14" s="88" t="s">
        <v>37</v>
      </c>
      <c r="G14" s="88" t="s">
        <v>45</v>
      </c>
      <c r="H14" s="88" t="s">
        <v>50</v>
      </c>
      <c r="I14" s="90">
        <v>28</v>
      </c>
      <c r="J14" s="91">
        <v>32</v>
      </c>
      <c r="K14" s="92">
        <v>0</v>
      </c>
      <c r="L14" s="92">
        <v>32</v>
      </c>
      <c r="M14" s="92"/>
      <c r="N14" s="93">
        <f t="shared" si="6"/>
        <v>896</v>
      </c>
      <c r="O14" s="94">
        <f t="shared" si="7"/>
        <v>0</v>
      </c>
      <c r="P14" s="94">
        <v>0</v>
      </c>
      <c r="Q14" s="94">
        <f t="shared" si="1"/>
        <v>-22.400000000000002</v>
      </c>
      <c r="R14" s="95">
        <f t="shared" si="3"/>
        <v>873.6</v>
      </c>
      <c r="S14" s="78"/>
      <c r="T14" s="96">
        <v>10</v>
      </c>
      <c r="U14" s="94">
        <f t="shared" si="4"/>
        <v>87.36</v>
      </c>
      <c r="V14" s="102">
        <v>8.6999999999999994E-2</v>
      </c>
      <c r="W14" s="13">
        <f>(N14+O14)*V14</f>
        <v>77.951999999999998</v>
      </c>
      <c r="X14" s="79"/>
      <c r="Y14" s="97">
        <f t="shared" si="2"/>
        <v>708.28800000000001</v>
      </c>
      <c r="Z14" s="98"/>
    </row>
    <row r="15" spans="1:29" ht="16" x14ac:dyDescent="0.2">
      <c r="A15" s="101">
        <v>201910</v>
      </c>
      <c r="B15" s="88" t="s">
        <v>64</v>
      </c>
      <c r="C15" s="88" t="s">
        <v>65</v>
      </c>
      <c r="D15" s="88" t="s">
        <v>66</v>
      </c>
      <c r="E15" s="89">
        <v>42993</v>
      </c>
      <c r="F15" s="88" t="s">
        <v>37</v>
      </c>
      <c r="G15" s="88" t="s">
        <v>30</v>
      </c>
      <c r="H15" s="88" t="s">
        <v>38</v>
      </c>
      <c r="I15" s="90">
        <v>14.5</v>
      </c>
      <c r="J15" s="91">
        <v>3</v>
      </c>
      <c r="K15" s="92">
        <v>0</v>
      </c>
      <c r="L15" s="92">
        <v>3</v>
      </c>
      <c r="M15" s="92"/>
      <c r="N15" s="93">
        <f t="shared" si="6"/>
        <v>43.5</v>
      </c>
      <c r="O15" s="94">
        <f t="shared" si="7"/>
        <v>0</v>
      </c>
      <c r="P15" s="94">
        <v>-8.33</v>
      </c>
      <c r="Q15" s="94">
        <f t="shared" si="1"/>
        <v>-0.87925000000000009</v>
      </c>
      <c r="R15" s="95">
        <f t="shared" si="3"/>
        <v>34.290750000000003</v>
      </c>
      <c r="S15" s="78"/>
      <c r="T15" s="96">
        <v>10</v>
      </c>
      <c r="U15" s="94">
        <f t="shared" si="4"/>
        <v>3.4290750000000001</v>
      </c>
      <c r="V15" s="102">
        <v>8.6999999999999994E-2</v>
      </c>
      <c r="W15" s="13">
        <f t="shared" si="5"/>
        <v>3.7844999999999995</v>
      </c>
      <c r="X15" s="79"/>
      <c r="Y15" s="97">
        <f t="shared" si="2"/>
        <v>27.077175000000004</v>
      </c>
      <c r="Z15" s="98"/>
    </row>
    <row r="16" spans="1:29" ht="16" x14ac:dyDescent="0.2">
      <c r="A16" s="101">
        <v>201912</v>
      </c>
      <c r="B16" s="88" t="s">
        <v>64</v>
      </c>
      <c r="C16" s="88" t="s">
        <v>65</v>
      </c>
      <c r="D16" s="88" t="s">
        <v>66</v>
      </c>
      <c r="E16" s="89">
        <v>42993</v>
      </c>
      <c r="F16" s="88" t="s">
        <v>37</v>
      </c>
      <c r="G16" s="88" t="s">
        <v>30</v>
      </c>
      <c r="H16" s="88" t="s">
        <v>38</v>
      </c>
      <c r="I16" s="90">
        <v>14.5</v>
      </c>
      <c r="J16" s="91">
        <v>1</v>
      </c>
      <c r="K16" s="92">
        <v>0</v>
      </c>
      <c r="L16" s="92">
        <v>1</v>
      </c>
      <c r="M16" s="92"/>
      <c r="N16" s="93">
        <f t="shared" si="6"/>
        <v>14.5</v>
      </c>
      <c r="O16" s="94">
        <f t="shared" si="7"/>
        <v>0</v>
      </c>
      <c r="P16" s="94">
        <v>-2.83</v>
      </c>
      <c r="Q16" s="94">
        <f t="shared" si="1"/>
        <v>-0.29175000000000001</v>
      </c>
      <c r="R16" s="95">
        <f t="shared" si="3"/>
        <v>11.37825</v>
      </c>
      <c r="S16" s="78"/>
      <c r="T16" s="96">
        <v>10</v>
      </c>
      <c r="U16" s="94">
        <f t="shared" si="4"/>
        <v>1.1378250000000001</v>
      </c>
      <c r="V16" s="102">
        <v>8.6999999999999994E-2</v>
      </c>
      <c r="W16" s="13">
        <f t="shared" si="5"/>
        <v>1.2614999999999998</v>
      </c>
      <c r="X16" s="79"/>
      <c r="Y16" s="97">
        <f t="shared" si="2"/>
        <v>8.9789250000000003</v>
      </c>
      <c r="Z16" s="98"/>
    </row>
    <row r="17" spans="1:26" ht="16" x14ac:dyDescent="0.2">
      <c r="A17" s="101">
        <v>201910</v>
      </c>
      <c r="B17" s="88" t="s">
        <v>51</v>
      </c>
      <c r="C17" s="88" t="s">
        <v>52</v>
      </c>
      <c r="D17" s="88" t="s">
        <v>53</v>
      </c>
      <c r="E17" s="89">
        <v>42482</v>
      </c>
      <c r="F17" s="88" t="s">
        <v>37</v>
      </c>
      <c r="G17" s="88" t="s">
        <v>56</v>
      </c>
      <c r="H17" s="88" t="s">
        <v>54</v>
      </c>
      <c r="I17" s="90">
        <v>42.9</v>
      </c>
      <c r="J17" s="91">
        <v>12</v>
      </c>
      <c r="K17" s="92">
        <v>-2</v>
      </c>
      <c r="L17" s="92">
        <v>10</v>
      </c>
      <c r="M17" s="92"/>
      <c r="N17" s="93">
        <f t="shared" si="6"/>
        <v>514.79999999999995</v>
      </c>
      <c r="O17" s="94">
        <f t="shared" si="7"/>
        <v>-85.8</v>
      </c>
      <c r="P17" s="94">
        <v>0</v>
      </c>
      <c r="Q17" s="94">
        <f t="shared" si="1"/>
        <v>-10.725</v>
      </c>
      <c r="R17" s="95">
        <f t="shared" si="3"/>
        <v>418.27499999999992</v>
      </c>
      <c r="S17" s="78"/>
      <c r="T17" s="96">
        <v>10</v>
      </c>
      <c r="U17" s="94">
        <f t="shared" si="4"/>
        <v>41.827499999999993</v>
      </c>
      <c r="V17" s="102">
        <v>8.6999999999999994E-2</v>
      </c>
      <c r="W17" s="13">
        <f t="shared" si="5"/>
        <v>37.322999999999993</v>
      </c>
      <c r="X17" s="79"/>
      <c r="Y17" s="97">
        <f t="shared" si="2"/>
        <v>339.12449999999995</v>
      </c>
      <c r="Z17" s="98"/>
    </row>
    <row r="18" spans="1:26" ht="16" x14ac:dyDescent="0.2">
      <c r="A18" s="101">
        <v>201911</v>
      </c>
      <c r="B18" s="88" t="s">
        <v>51</v>
      </c>
      <c r="C18" s="88" t="s">
        <v>52</v>
      </c>
      <c r="D18" s="88" t="s">
        <v>53</v>
      </c>
      <c r="E18" s="89">
        <v>42482</v>
      </c>
      <c r="F18" s="88" t="s">
        <v>37</v>
      </c>
      <c r="G18" s="88" t="s">
        <v>56</v>
      </c>
      <c r="H18" s="88" t="s">
        <v>54</v>
      </c>
      <c r="I18" s="90">
        <v>41.2083333333333</v>
      </c>
      <c r="J18" s="91">
        <v>24</v>
      </c>
      <c r="K18" s="92">
        <v>0</v>
      </c>
      <c r="L18" s="92">
        <v>24</v>
      </c>
      <c r="M18" s="92"/>
      <c r="N18" s="93">
        <f t="shared" si="6"/>
        <v>988.9999999999992</v>
      </c>
      <c r="O18" s="94">
        <f t="shared" si="7"/>
        <v>0</v>
      </c>
      <c r="P18" s="94">
        <v>0</v>
      </c>
      <c r="Q18" s="94">
        <f t="shared" si="1"/>
        <v>-24.72499999999998</v>
      </c>
      <c r="R18" s="95">
        <f t="shared" si="3"/>
        <v>964.27499999999918</v>
      </c>
      <c r="S18" s="78"/>
      <c r="T18" s="96">
        <v>10</v>
      </c>
      <c r="U18" s="94">
        <f t="shared" si="4"/>
        <v>96.427499999999924</v>
      </c>
      <c r="V18" s="102">
        <v>8.6999999999999994E-2</v>
      </c>
      <c r="W18" s="13">
        <f t="shared" si="5"/>
        <v>86.042999999999921</v>
      </c>
      <c r="X18" s="79"/>
      <c r="Y18" s="97">
        <f t="shared" si="2"/>
        <v>781.80449999999939</v>
      </c>
      <c r="Z18" s="98"/>
    </row>
    <row r="19" spans="1:26" ht="16" x14ac:dyDescent="0.2">
      <c r="A19" s="101">
        <v>201912</v>
      </c>
      <c r="B19" s="88" t="s">
        <v>51</v>
      </c>
      <c r="C19" s="88" t="s">
        <v>52</v>
      </c>
      <c r="D19" s="88" t="s">
        <v>53</v>
      </c>
      <c r="E19" s="89">
        <v>42482</v>
      </c>
      <c r="F19" s="88" t="s">
        <v>37</v>
      </c>
      <c r="G19" s="88" t="s">
        <v>56</v>
      </c>
      <c r="H19" s="88" t="s">
        <v>54</v>
      </c>
      <c r="I19" s="90">
        <v>41.8125</v>
      </c>
      <c r="J19" s="91">
        <v>16</v>
      </c>
      <c r="K19" s="92">
        <v>0</v>
      </c>
      <c r="L19" s="92">
        <v>16</v>
      </c>
      <c r="M19" s="92"/>
      <c r="N19" s="93">
        <f t="shared" si="6"/>
        <v>669</v>
      </c>
      <c r="O19" s="94">
        <f t="shared" si="7"/>
        <v>0</v>
      </c>
      <c r="P19" s="94">
        <v>0</v>
      </c>
      <c r="Q19" s="94">
        <f t="shared" si="1"/>
        <v>-16.725000000000001</v>
      </c>
      <c r="R19" s="95">
        <f t="shared" si="3"/>
        <v>652.27499999999998</v>
      </c>
      <c r="S19" s="78"/>
      <c r="T19" s="96">
        <v>10</v>
      </c>
      <c r="U19" s="94">
        <f t="shared" si="4"/>
        <v>65.227500000000006</v>
      </c>
      <c r="V19" s="102">
        <v>8.6999999999999994E-2</v>
      </c>
      <c r="W19" s="13">
        <f t="shared" si="5"/>
        <v>58.202999999999996</v>
      </c>
      <c r="X19" s="79"/>
      <c r="Y19" s="97">
        <f t="shared" si="2"/>
        <v>528.84450000000004</v>
      </c>
      <c r="Z19" s="98"/>
    </row>
    <row r="20" spans="1:26" ht="16" x14ac:dyDescent="0.2">
      <c r="A20" s="101">
        <v>201910</v>
      </c>
      <c r="B20" s="88" t="s">
        <v>67</v>
      </c>
      <c r="C20" s="88" t="s">
        <v>68</v>
      </c>
      <c r="D20" s="88" t="s">
        <v>69</v>
      </c>
      <c r="E20" s="89">
        <v>42592</v>
      </c>
      <c r="F20" s="88" t="s">
        <v>37</v>
      </c>
      <c r="G20" s="88" t="s">
        <v>55</v>
      </c>
      <c r="H20" s="88" t="s">
        <v>70</v>
      </c>
      <c r="I20" s="90">
        <v>17.89</v>
      </c>
      <c r="J20" s="91">
        <v>2</v>
      </c>
      <c r="K20" s="92">
        <v>0</v>
      </c>
      <c r="L20" s="92">
        <v>2</v>
      </c>
      <c r="M20" s="92"/>
      <c r="N20" s="93">
        <f t="shared" si="6"/>
        <v>35.78</v>
      </c>
      <c r="O20" s="94">
        <f t="shared" si="7"/>
        <v>0</v>
      </c>
      <c r="P20" s="94">
        <v>0</v>
      </c>
      <c r="Q20" s="94">
        <f t="shared" si="1"/>
        <v>-0.89450000000000007</v>
      </c>
      <c r="R20" s="95">
        <f t="shared" si="3"/>
        <v>34.8855</v>
      </c>
      <c r="S20" s="78"/>
      <c r="T20" s="96">
        <v>10</v>
      </c>
      <c r="U20" s="94">
        <f t="shared" si="4"/>
        <v>3.48855</v>
      </c>
      <c r="V20" s="102">
        <v>8.6999999999999994E-2</v>
      </c>
      <c r="W20" s="13">
        <f t="shared" si="5"/>
        <v>3.11286</v>
      </c>
      <c r="X20" s="79"/>
      <c r="Y20" s="97">
        <f t="shared" si="2"/>
        <v>28.284089999999999</v>
      </c>
      <c r="Z20" s="98"/>
    </row>
    <row r="21" spans="1:26" ht="16" x14ac:dyDescent="0.2">
      <c r="A21" s="101">
        <v>201912</v>
      </c>
      <c r="B21" s="88" t="s">
        <v>67</v>
      </c>
      <c r="C21" s="88" t="s">
        <v>68</v>
      </c>
      <c r="D21" s="88" t="s">
        <v>69</v>
      </c>
      <c r="E21" s="89">
        <v>42592</v>
      </c>
      <c r="F21" s="88" t="s">
        <v>37</v>
      </c>
      <c r="G21" s="88" t="s">
        <v>55</v>
      </c>
      <c r="H21" s="88" t="s">
        <v>70</v>
      </c>
      <c r="I21" s="90">
        <v>17.89</v>
      </c>
      <c r="J21" s="91">
        <v>1</v>
      </c>
      <c r="K21" s="92">
        <v>0</v>
      </c>
      <c r="L21" s="92">
        <v>1</v>
      </c>
      <c r="M21" s="92"/>
      <c r="N21" s="93">
        <f t="shared" si="6"/>
        <v>17.89</v>
      </c>
      <c r="O21" s="94">
        <f t="shared" si="7"/>
        <v>0</v>
      </c>
      <c r="P21" s="94">
        <v>0</v>
      </c>
      <c r="Q21" s="94">
        <f t="shared" si="1"/>
        <v>-0.44725000000000004</v>
      </c>
      <c r="R21" s="95">
        <f t="shared" si="3"/>
        <v>17.44275</v>
      </c>
      <c r="S21" s="78"/>
      <c r="T21" s="96">
        <v>10</v>
      </c>
      <c r="U21" s="94">
        <f t="shared" si="4"/>
        <v>1.744275</v>
      </c>
      <c r="V21" s="102">
        <v>8.6999999999999994E-2</v>
      </c>
      <c r="W21" s="13">
        <f t="shared" si="5"/>
        <v>1.55643</v>
      </c>
      <c r="X21" s="79"/>
      <c r="Y21" s="97">
        <f t="shared" si="2"/>
        <v>14.142045</v>
      </c>
      <c r="Z21" s="98"/>
    </row>
    <row r="22" spans="1:26" ht="16" x14ac:dyDescent="0.2">
      <c r="A22" s="101">
        <v>201910</v>
      </c>
      <c r="B22" s="88" t="s">
        <v>58</v>
      </c>
      <c r="C22" s="88" t="s">
        <v>40</v>
      </c>
      <c r="D22" s="88" t="s">
        <v>59</v>
      </c>
      <c r="E22" s="89">
        <v>42699</v>
      </c>
      <c r="F22" s="88" t="s">
        <v>37</v>
      </c>
      <c r="G22" s="88" t="s">
        <v>60</v>
      </c>
      <c r="H22" s="88" t="s">
        <v>38</v>
      </c>
      <c r="I22" s="90">
        <v>14.5</v>
      </c>
      <c r="J22" s="91">
        <v>2</v>
      </c>
      <c r="K22" s="92">
        <v>0</v>
      </c>
      <c r="L22" s="92">
        <v>2</v>
      </c>
      <c r="M22" s="92"/>
      <c r="N22" s="93">
        <f t="shared" si="6"/>
        <v>29</v>
      </c>
      <c r="O22" s="94">
        <f t="shared" si="7"/>
        <v>0</v>
      </c>
      <c r="P22" s="94">
        <v>0</v>
      </c>
      <c r="Q22" s="94">
        <f t="shared" si="1"/>
        <v>-0.72500000000000009</v>
      </c>
      <c r="R22" s="95">
        <f t="shared" si="3"/>
        <v>28.274999999999999</v>
      </c>
      <c r="S22" s="78"/>
      <c r="T22" s="96">
        <v>10</v>
      </c>
      <c r="U22" s="94">
        <f t="shared" si="4"/>
        <v>2.8275000000000001</v>
      </c>
      <c r="V22" s="102">
        <v>8.6999999999999994E-2</v>
      </c>
      <c r="W22" s="13">
        <f t="shared" si="5"/>
        <v>2.5229999999999997</v>
      </c>
      <c r="X22" s="79"/>
      <c r="Y22" s="97">
        <f t="shared" si="2"/>
        <v>22.924499999999998</v>
      </c>
      <c r="Z22" s="98"/>
    </row>
    <row r="23" spans="1:26" ht="16" x14ac:dyDescent="0.2">
      <c r="A23" s="101">
        <v>201911</v>
      </c>
      <c r="B23" s="88" t="s">
        <v>58</v>
      </c>
      <c r="C23" s="88" t="s">
        <v>40</v>
      </c>
      <c r="D23" s="88" t="s">
        <v>59</v>
      </c>
      <c r="E23" s="89">
        <v>42699</v>
      </c>
      <c r="F23" s="88" t="s">
        <v>37</v>
      </c>
      <c r="G23" s="88" t="s">
        <v>60</v>
      </c>
      <c r="H23" s="88" t="s">
        <v>38</v>
      </c>
      <c r="I23" s="90">
        <v>14.5</v>
      </c>
      <c r="J23" s="91">
        <v>1</v>
      </c>
      <c r="K23" s="92">
        <v>0</v>
      </c>
      <c r="L23" s="92">
        <v>1</v>
      </c>
      <c r="M23" s="92"/>
      <c r="N23" s="93">
        <f t="shared" si="6"/>
        <v>14.5</v>
      </c>
      <c r="O23" s="94">
        <f t="shared" si="7"/>
        <v>0</v>
      </c>
      <c r="P23" s="94">
        <v>0</v>
      </c>
      <c r="Q23" s="94">
        <f t="shared" si="1"/>
        <v>-0.36250000000000004</v>
      </c>
      <c r="R23" s="95">
        <f t="shared" si="3"/>
        <v>14.137499999999999</v>
      </c>
      <c r="S23" s="78"/>
      <c r="T23" s="96">
        <v>10</v>
      </c>
      <c r="U23" s="94">
        <f t="shared" si="4"/>
        <v>1.4137500000000001</v>
      </c>
      <c r="V23" s="102">
        <v>8.6999999999999994E-2</v>
      </c>
      <c r="W23" s="13">
        <f t="shared" si="5"/>
        <v>1.2614999999999998</v>
      </c>
      <c r="X23" s="79"/>
      <c r="Y23" s="97">
        <f t="shared" si="2"/>
        <v>11.462249999999999</v>
      </c>
      <c r="Z23" s="98"/>
    </row>
    <row r="24" spans="1:26" ht="16" x14ac:dyDescent="0.2">
      <c r="A24" s="101">
        <v>201912</v>
      </c>
      <c r="B24" s="88" t="s">
        <v>58</v>
      </c>
      <c r="C24" s="88" t="s">
        <v>40</v>
      </c>
      <c r="D24" s="88" t="s">
        <v>59</v>
      </c>
      <c r="E24" s="89">
        <v>42699</v>
      </c>
      <c r="F24" s="88" t="s">
        <v>37</v>
      </c>
      <c r="G24" s="88" t="s">
        <v>60</v>
      </c>
      <c r="H24" s="88" t="s">
        <v>38</v>
      </c>
      <c r="I24" s="90">
        <v>14.5</v>
      </c>
      <c r="J24" s="91">
        <v>4</v>
      </c>
      <c r="K24" s="92">
        <v>0</v>
      </c>
      <c r="L24" s="92">
        <v>4</v>
      </c>
      <c r="M24" s="92"/>
      <c r="N24" s="93">
        <f t="shared" si="6"/>
        <v>58</v>
      </c>
      <c r="O24" s="94">
        <f t="shared" si="7"/>
        <v>0</v>
      </c>
      <c r="P24" s="94">
        <v>0</v>
      </c>
      <c r="Q24" s="94">
        <f t="shared" si="1"/>
        <v>-1.4500000000000002</v>
      </c>
      <c r="R24" s="95">
        <f t="shared" si="3"/>
        <v>56.55</v>
      </c>
      <c r="S24" s="78"/>
      <c r="T24" s="96">
        <v>10</v>
      </c>
      <c r="U24" s="94">
        <f t="shared" si="4"/>
        <v>5.6550000000000002</v>
      </c>
      <c r="V24" s="102">
        <v>8.6999999999999994E-2</v>
      </c>
      <c r="W24" s="13">
        <f t="shared" si="5"/>
        <v>5.0459999999999994</v>
      </c>
      <c r="X24" s="79"/>
      <c r="Y24" s="97">
        <f t="shared" si="2"/>
        <v>45.848999999999997</v>
      </c>
      <c r="Z24" s="98"/>
    </row>
    <row r="25" spans="1:26" ht="16" x14ac:dyDescent="0.2">
      <c r="A25" s="101">
        <v>201911</v>
      </c>
      <c r="B25" s="88" t="s">
        <v>82</v>
      </c>
      <c r="C25" s="88" t="s">
        <v>83</v>
      </c>
      <c r="D25" s="88" t="s">
        <v>84</v>
      </c>
      <c r="E25" s="89">
        <v>42867</v>
      </c>
      <c r="F25" s="88" t="s">
        <v>37</v>
      </c>
      <c r="G25" s="88" t="s">
        <v>60</v>
      </c>
      <c r="H25" s="88" t="s">
        <v>57</v>
      </c>
      <c r="I25" s="90">
        <v>18.43</v>
      </c>
      <c r="J25" s="91">
        <v>1</v>
      </c>
      <c r="K25" s="92">
        <v>0</v>
      </c>
      <c r="L25" s="92">
        <v>1</v>
      </c>
      <c r="M25" s="92"/>
      <c r="N25" s="93">
        <f t="shared" si="6"/>
        <v>18.43</v>
      </c>
      <c r="O25" s="94">
        <f t="shared" si="7"/>
        <v>0</v>
      </c>
      <c r="P25" s="94">
        <v>0</v>
      </c>
      <c r="Q25" s="94">
        <f t="shared" si="1"/>
        <v>-0.46074999999999999</v>
      </c>
      <c r="R25" s="95">
        <f t="shared" si="3"/>
        <v>17.969249999999999</v>
      </c>
      <c r="S25" s="78"/>
      <c r="T25" s="96">
        <v>10</v>
      </c>
      <c r="U25" s="94">
        <f t="shared" si="4"/>
        <v>1.7969249999999999</v>
      </c>
      <c r="V25" s="102">
        <v>8.6999999999999994E-2</v>
      </c>
      <c r="W25" s="13">
        <f t="shared" si="5"/>
        <v>1.6034099999999998</v>
      </c>
      <c r="X25" s="79"/>
      <c r="Y25" s="97">
        <f t="shared" si="2"/>
        <v>14.568915000000001</v>
      </c>
      <c r="Z25" s="98"/>
    </row>
    <row r="26" spans="1:26" ht="16" x14ac:dyDescent="0.2">
      <c r="A26" s="101">
        <v>201910</v>
      </c>
      <c r="B26" s="88" t="s">
        <v>74</v>
      </c>
      <c r="C26" s="88" t="s">
        <v>75</v>
      </c>
      <c r="D26" s="88" t="s">
        <v>76</v>
      </c>
      <c r="E26" s="89">
        <v>43441</v>
      </c>
      <c r="F26" s="88" t="s">
        <v>37</v>
      </c>
      <c r="G26" s="88" t="s">
        <v>55</v>
      </c>
      <c r="H26" s="88" t="s">
        <v>77</v>
      </c>
      <c r="I26" s="90">
        <v>28</v>
      </c>
      <c r="J26" s="91">
        <v>17</v>
      </c>
      <c r="K26" s="92">
        <v>-1</v>
      </c>
      <c r="L26" s="92">
        <v>16</v>
      </c>
      <c r="M26" s="92"/>
      <c r="N26" s="93">
        <f t="shared" si="6"/>
        <v>476</v>
      </c>
      <c r="O26" s="94">
        <f t="shared" si="7"/>
        <v>-28</v>
      </c>
      <c r="P26" s="94">
        <v>0</v>
      </c>
      <c r="Q26" s="94">
        <f t="shared" si="1"/>
        <v>-11.200000000000001</v>
      </c>
      <c r="R26" s="95">
        <f t="shared" si="3"/>
        <v>436.8</v>
      </c>
      <c r="S26" s="78"/>
      <c r="T26" s="96">
        <v>10</v>
      </c>
      <c r="U26" s="94">
        <f t="shared" si="4"/>
        <v>43.68</v>
      </c>
      <c r="V26" s="102">
        <v>8.6999999999999994E-2</v>
      </c>
      <c r="W26" s="13">
        <f t="shared" si="5"/>
        <v>38.975999999999999</v>
      </c>
      <c r="X26" s="79"/>
      <c r="Y26" s="97">
        <f t="shared" si="2"/>
        <v>354.14400000000001</v>
      </c>
      <c r="Z26" s="98"/>
    </row>
    <row r="27" spans="1:26" ht="16" x14ac:dyDescent="0.2">
      <c r="A27" s="101">
        <v>201911</v>
      </c>
      <c r="B27" s="88" t="s">
        <v>74</v>
      </c>
      <c r="C27" s="88" t="s">
        <v>75</v>
      </c>
      <c r="D27" s="88" t="s">
        <v>76</v>
      </c>
      <c r="E27" s="89">
        <v>43441</v>
      </c>
      <c r="F27" s="88" t="s">
        <v>37</v>
      </c>
      <c r="G27" s="88" t="s">
        <v>55</v>
      </c>
      <c r="H27" s="88" t="s">
        <v>77</v>
      </c>
      <c r="I27" s="90">
        <v>28</v>
      </c>
      <c r="J27" s="91">
        <v>4</v>
      </c>
      <c r="K27" s="92">
        <v>0</v>
      </c>
      <c r="L27" s="92">
        <v>4</v>
      </c>
      <c r="M27" s="92"/>
      <c r="N27" s="93">
        <f t="shared" si="6"/>
        <v>112</v>
      </c>
      <c r="O27" s="94">
        <f t="shared" si="7"/>
        <v>0</v>
      </c>
      <c r="P27" s="94">
        <v>0</v>
      </c>
      <c r="Q27" s="94">
        <f t="shared" si="1"/>
        <v>-2.8000000000000003</v>
      </c>
      <c r="R27" s="95">
        <f t="shared" si="3"/>
        <v>109.2</v>
      </c>
      <c r="S27" s="78"/>
      <c r="T27" s="96">
        <v>10</v>
      </c>
      <c r="U27" s="94">
        <f t="shared" si="4"/>
        <v>10.92</v>
      </c>
      <c r="V27" s="102">
        <v>8.6999999999999994E-2</v>
      </c>
      <c r="W27" s="13">
        <f t="shared" si="5"/>
        <v>9.7439999999999998</v>
      </c>
      <c r="X27" s="79"/>
      <c r="Y27" s="97">
        <f t="shared" si="2"/>
        <v>88.536000000000001</v>
      </c>
      <c r="Z27" s="98"/>
    </row>
    <row r="28" spans="1:26" ht="16" x14ac:dyDescent="0.2">
      <c r="A28" s="101">
        <v>201912</v>
      </c>
      <c r="B28" s="88" t="s">
        <v>74</v>
      </c>
      <c r="C28" s="88" t="s">
        <v>75</v>
      </c>
      <c r="D28" s="88" t="s">
        <v>76</v>
      </c>
      <c r="E28" s="89">
        <v>43441</v>
      </c>
      <c r="F28" s="88" t="s">
        <v>37</v>
      </c>
      <c r="G28" s="88" t="s">
        <v>55</v>
      </c>
      <c r="H28" s="88" t="s">
        <v>77</v>
      </c>
      <c r="I28" s="90">
        <v>28</v>
      </c>
      <c r="J28" s="91">
        <v>5</v>
      </c>
      <c r="K28" s="92">
        <v>0</v>
      </c>
      <c r="L28" s="92">
        <v>5</v>
      </c>
      <c r="M28" s="92"/>
      <c r="N28" s="93">
        <f t="shared" si="6"/>
        <v>140</v>
      </c>
      <c r="O28" s="94">
        <f t="shared" si="7"/>
        <v>0</v>
      </c>
      <c r="P28" s="94">
        <v>0</v>
      </c>
      <c r="Q28" s="94">
        <f t="shared" si="1"/>
        <v>-3.5</v>
      </c>
      <c r="R28" s="95">
        <f t="shared" si="3"/>
        <v>136.5</v>
      </c>
      <c r="S28" s="78"/>
      <c r="T28" s="96">
        <v>10</v>
      </c>
      <c r="U28" s="94">
        <f t="shared" si="4"/>
        <v>13.65</v>
      </c>
      <c r="V28" s="102">
        <v>8.6999999999999994E-2</v>
      </c>
      <c r="W28" s="13">
        <f t="shared" si="5"/>
        <v>12.18</v>
      </c>
      <c r="X28" s="79"/>
      <c r="Y28" s="97">
        <f t="shared" si="2"/>
        <v>110.66999999999999</v>
      </c>
      <c r="Z28" s="98"/>
    </row>
    <row r="29" spans="1:26" ht="16" x14ac:dyDescent="0.2">
      <c r="A29" s="101">
        <v>201910</v>
      </c>
      <c r="B29" s="88" t="s">
        <v>85</v>
      </c>
      <c r="C29" s="88" t="s">
        <v>83</v>
      </c>
      <c r="D29" s="88" t="s">
        <v>86</v>
      </c>
      <c r="E29" s="89">
        <v>43581</v>
      </c>
      <c r="F29" s="88" t="s">
        <v>37</v>
      </c>
      <c r="G29" s="88" t="s">
        <v>30</v>
      </c>
      <c r="H29" s="88" t="s">
        <v>38</v>
      </c>
      <c r="I29" s="90">
        <v>14.1111111111111</v>
      </c>
      <c r="J29" s="91">
        <v>16</v>
      </c>
      <c r="K29" s="92">
        <v>-7</v>
      </c>
      <c r="L29" s="92">
        <v>9</v>
      </c>
      <c r="M29" s="92"/>
      <c r="N29" s="93">
        <f t="shared" si="6"/>
        <v>225.7777777777776</v>
      </c>
      <c r="O29" s="94">
        <f t="shared" si="7"/>
        <v>-98.7777777777777</v>
      </c>
      <c r="P29" s="94">
        <v>-34.42</v>
      </c>
      <c r="Q29" s="94">
        <f t="shared" si="1"/>
        <v>-2.3144999999999976</v>
      </c>
      <c r="R29" s="95">
        <f t="shared" si="3"/>
        <v>90.265499999999903</v>
      </c>
      <c r="S29" s="78"/>
      <c r="T29" s="96">
        <v>10</v>
      </c>
      <c r="U29" s="94">
        <f t="shared" si="4"/>
        <v>9.0265499999999914</v>
      </c>
      <c r="V29" s="102">
        <v>8.6999999999999994E-2</v>
      </c>
      <c r="W29" s="13">
        <f t="shared" si="5"/>
        <v>11.048999999999991</v>
      </c>
      <c r="X29" s="79"/>
      <c r="Y29" s="97">
        <f t="shared" si="2"/>
        <v>70.189949999999925</v>
      </c>
      <c r="Z29" s="98"/>
    </row>
    <row r="30" spans="1:26" ht="16" x14ac:dyDescent="0.2">
      <c r="A30" s="101">
        <v>201911</v>
      </c>
      <c r="B30" s="88" t="s">
        <v>85</v>
      </c>
      <c r="C30" s="88" t="s">
        <v>83</v>
      </c>
      <c r="D30" s="88" t="s">
        <v>86</v>
      </c>
      <c r="E30" s="89">
        <v>43581</v>
      </c>
      <c r="F30" s="88" t="s">
        <v>37</v>
      </c>
      <c r="G30" s="88" t="s">
        <v>30</v>
      </c>
      <c r="H30" s="88" t="s">
        <v>38</v>
      </c>
      <c r="I30" s="90" t="s">
        <v>91</v>
      </c>
      <c r="J30" s="91">
        <v>0</v>
      </c>
      <c r="K30" s="92">
        <v>-11</v>
      </c>
      <c r="L30" s="92">
        <v>-11</v>
      </c>
      <c r="M30" s="92"/>
      <c r="N30" s="93">
        <v>140.36000000000001</v>
      </c>
      <c r="O30" s="94">
        <v>-140.36000000000001</v>
      </c>
      <c r="P30" s="94">
        <v>-11.99</v>
      </c>
      <c r="Q30" s="94">
        <f t="shared" si="1"/>
        <v>0.29975000000000002</v>
      </c>
      <c r="R30" s="95">
        <f t="shared" si="3"/>
        <v>-11.690250000000001</v>
      </c>
      <c r="S30" s="78"/>
      <c r="T30" s="96">
        <v>10</v>
      </c>
      <c r="U30" s="94">
        <f t="shared" si="4"/>
        <v>-1.169025</v>
      </c>
      <c r="V30" s="102">
        <v>8.6999999999999994E-2</v>
      </c>
      <c r="W30" s="13">
        <f t="shared" si="5"/>
        <v>0</v>
      </c>
      <c r="X30" s="79"/>
      <c r="Y30" s="97">
        <f t="shared" si="2"/>
        <v>-10.521225000000001</v>
      </c>
      <c r="Z30" s="98"/>
    </row>
    <row r="31" spans="1:26" ht="16" x14ac:dyDescent="0.2">
      <c r="A31" s="101">
        <v>201912</v>
      </c>
      <c r="B31" s="88" t="s">
        <v>85</v>
      </c>
      <c r="C31" s="88" t="s">
        <v>83</v>
      </c>
      <c r="D31" s="88" t="s">
        <v>86</v>
      </c>
      <c r="E31" s="89">
        <v>43581</v>
      </c>
      <c r="F31" s="88" t="s">
        <v>37</v>
      </c>
      <c r="G31" s="88" t="s">
        <v>30</v>
      </c>
      <c r="H31" s="88" t="s">
        <v>38</v>
      </c>
      <c r="I31" s="90">
        <v>14.5</v>
      </c>
      <c r="J31" s="91">
        <v>20</v>
      </c>
      <c r="K31" s="92">
        <v>-14</v>
      </c>
      <c r="L31" s="92">
        <v>6</v>
      </c>
      <c r="M31" s="92"/>
      <c r="N31" s="93">
        <f t="shared" si="6"/>
        <v>290</v>
      </c>
      <c r="O31" s="94">
        <f t="shared" si="7"/>
        <v>-203</v>
      </c>
      <c r="P31" s="94">
        <v>-32.82</v>
      </c>
      <c r="Q31" s="94">
        <f t="shared" si="1"/>
        <v>-1.3545</v>
      </c>
      <c r="R31" s="95">
        <f t="shared" si="3"/>
        <v>52.825499999999998</v>
      </c>
      <c r="S31" s="78"/>
      <c r="T31" s="96">
        <v>10</v>
      </c>
      <c r="U31" s="94">
        <f t="shared" si="4"/>
        <v>5.2825499999999996</v>
      </c>
      <c r="V31" s="102">
        <v>8.6999999999999994E-2</v>
      </c>
      <c r="W31" s="13">
        <f>(N31+O31)*V31</f>
        <v>7.5689999999999991</v>
      </c>
      <c r="X31" s="79"/>
      <c r="Y31" s="97">
        <f t="shared" si="2"/>
        <v>39.973950000000002</v>
      </c>
      <c r="Z31" s="98"/>
    </row>
    <row r="32" spans="1:26" ht="16" x14ac:dyDescent="0.2">
      <c r="A32" s="101">
        <v>201911</v>
      </c>
      <c r="B32" s="88" t="s">
        <v>92</v>
      </c>
      <c r="C32" s="88" t="s">
        <v>83</v>
      </c>
      <c r="D32" s="88" t="s">
        <v>93</v>
      </c>
      <c r="E32" s="89">
        <v>43581</v>
      </c>
      <c r="F32" s="88" t="s">
        <v>37</v>
      </c>
      <c r="G32" s="88" t="s">
        <v>55</v>
      </c>
      <c r="H32" s="88" t="s">
        <v>94</v>
      </c>
      <c r="I32" s="90">
        <v>26</v>
      </c>
      <c r="J32" s="91">
        <v>302</v>
      </c>
      <c r="K32" s="92">
        <v>0</v>
      </c>
      <c r="L32" s="92">
        <v>302</v>
      </c>
      <c r="M32" s="92"/>
      <c r="N32" s="93">
        <f t="shared" si="6"/>
        <v>7852</v>
      </c>
      <c r="O32" s="94">
        <f t="shared" si="7"/>
        <v>0</v>
      </c>
      <c r="P32" s="94">
        <v>0</v>
      </c>
      <c r="Q32" s="94">
        <f t="shared" si="1"/>
        <v>-196.3</v>
      </c>
      <c r="R32" s="95">
        <f t="shared" si="3"/>
        <v>7655.7</v>
      </c>
      <c r="S32" s="78"/>
      <c r="T32" s="96">
        <v>10</v>
      </c>
      <c r="U32" s="94">
        <f t="shared" si="4"/>
        <v>765.57</v>
      </c>
      <c r="V32" s="102">
        <v>8.6999999999999994E-2</v>
      </c>
      <c r="W32" s="13">
        <f t="shared" si="5"/>
        <v>683.12399999999991</v>
      </c>
      <c r="X32" s="79"/>
      <c r="Y32" s="97">
        <f t="shared" si="2"/>
        <v>6207.0060000000003</v>
      </c>
      <c r="Z32" s="98"/>
    </row>
    <row r="33" spans="1:26" ht="16" x14ac:dyDescent="0.2">
      <c r="A33" s="101">
        <v>201912</v>
      </c>
      <c r="B33" s="88" t="s">
        <v>92</v>
      </c>
      <c r="C33" s="88" t="s">
        <v>83</v>
      </c>
      <c r="D33" s="88" t="s">
        <v>93</v>
      </c>
      <c r="E33" s="89">
        <v>43581</v>
      </c>
      <c r="F33" s="88" t="s">
        <v>37</v>
      </c>
      <c r="G33" s="88" t="s">
        <v>55</v>
      </c>
      <c r="H33" s="88" t="s">
        <v>94</v>
      </c>
      <c r="I33" s="90">
        <v>26</v>
      </c>
      <c r="J33" s="91">
        <v>3</v>
      </c>
      <c r="K33" s="92">
        <v>0</v>
      </c>
      <c r="L33" s="92">
        <v>3</v>
      </c>
      <c r="M33" s="92"/>
      <c r="N33" s="93">
        <f t="shared" si="6"/>
        <v>78</v>
      </c>
      <c r="O33" s="94">
        <f t="shared" si="7"/>
        <v>0</v>
      </c>
      <c r="P33" s="94">
        <v>0</v>
      </c>
      <c r="Q33" s="94">
        <f t="shared" si="1"/>
        <v>-1.9500000000000002</v>
      </c>
      <c r="R33" s="95">
        <f t="shared" si="3"/>
        <v>76.05</v>
      </c>
      <c r="S33" s="78"/>
      <c r="T33" s="96">
        <v>10</v>
      </c>
      <c r="U33" s="94">
        <f t="shared" si="4"/>
        <v>7.6050000000000004</v>
      </c>
      <c r="V33" s="102">
        <v>8.6999999999999994E-2</v>
      </c>
      <c r="W33" s="13">
        <f t="shared" si="5"/>
        <v>6.7859999999999996</v>
      </c>
      <c r="X33" s="79"/>
      <c r="Y33" s="97">
        <f t="shared" si="2"/>
        <v>61.658999999999992</v>
      </c>
      <c r="Z33" s="98"/>
    </row>
    <row r="34" spans="1:26" ht="16" x14ac:dyDescent="0.2">
      <c r="A34" s="101">
        <v>201910</v>
      </c>
      <c r="B34" s="88" t="s">
        <v>87</v>
      </c>
      <c r="C34" s="88" t="s">
        <v>88</v>
      </c>
      <c r="D34" s="88" t="s">
        <v>89</v>
      </c>
      <c r="E34" s="89">
        <v>43637</v>
      </c>
      <c r="F34" s="88" t="s">
        <v>37</v>
      </c>
      <c r="G34" s="88" t="s">
        <v>30</v>
      </c>
      <c r="H34" s="88" t="s">
        <v>38</v>
      </c>
      <c r="I34" s="90">
        <v>14.5</v>
      </c>
      <c r="J34" s="91">
        <v>33</v>
      </c>
      <c r="K34" s="92">
        <v>-1</v>
      </c>
      <c r="L34" s="92">
        <v>32</v>
      </c>
      <c r="M34" s="92"/>
      <c r="N34" s="93">
        <f t="shared" si="6"/>
        <v>478.5</v>
      </c>
      <c r="O34" s="94">
        <f t="shared" si="7"/>
        <v>-14.5</v>
      </c>
      <c r="P34" s="94">
        <v>-77.03</v>
      </c>
      <c r="Q34" s="94">
        <f t="shared" si="1"/>
        <v>-9.6742500000000007</v>
      </c>
      <c r="R34" s="95">
        <f t="shared" si="3"/>
        <v>377.29575</v>
      </c>
      <c r="S34" s="78"/>
      <c r="T34" s="96">
        <v>10</v>
      </c>
      <c r="U34" s="94">
        <f t="shared" si="4"/>
        <v>37.729574999999997</v>
      </c>
      <c r="V34" s="102">
        <v>8.6999999999999994E-2</v>
      </c>
      <c r="W34" s="13">
        <f t="shared" si="5"/>
        <v>40.367999999999995</v>
      </c>
      <c r="X34" s="79"/>
      <c r="Y34" s="97">
        <f t="shared" si="2"/>
        <v>299.19817499999999</v>
      </c>
      <c r="Z34" s="98"/>
    </row>
    <row r="35" spans="1:26" ht="16" x14ac:dyDescent="0.2">
      <c r="A35" s="101">
        <v>201911</v>
      </c>
      <c r="B35" s="88" t="s">
        <v>87</v>
      </c>
      <c r="C35" s="88" t="s">
        <v>88</v>
      </c>
      <c r="D35" s="88" t="s">
        <v>89</v>
      </c>
      <c r="E35" s="89">
        <v>43637</v>
      </c>
      <c r="F35" s="88" t="s">
        <v>37</v>
      </c>
      <c r="G35" s="88" t="s">
        <v>30</v>
      </c>
      <c r="H35" s="88" t="s">
        <v>38</v>
      </c>
      <c r="I35" s="90">
        <v>14.5</v>
      </c>
      <c r="J35" s="91">
        <v>13</v>
      </c>
      <c r="K35" s="92">
        <v>0</v>
      </c>
      <c r="L35" s="92">
        <v>13</v>
      </c>
      <c r="M35" s="92"/>
      <c r="N35" s="93">
        <f t="shared" si="6"/>
        <v>188.5</v>
      </c>
      <c r="O35" s="94">
        <f t="shared" si="7"/>
        <v>0</v>
      </c>
      <c r="P35" s="94">
        <v>-36.79</v>
      </c>
      <c r="Q35" s="94">
        <f t="shared" si="1"/>
        <v>-3.7927500000000003</v>
      </c>
      <c r="R35" s="95">
        <f t="shared" si="3"/>
        <v>147.91725</v>
      </c>
      <c r="S35" s="78"/>
      <c r="T35" s="96">
        <v>10</v>
      </c>
      <c r="U35" s="94">
        <f t="shared" si="4"/>
        <v>14.791725</v>
      </c>
      <c r="V35" s="102">
        <v>8.6999999999999994E-2</v>
      </c>
      <c r="W35" s="13">
        <f t="shared" si="5"/>
        <v>16.3995</v>
      </c>
      <c r="X35" s="79"/>
      <c r="Y35" s="97">
        <f t="shared" si="2"/>
        <v>116.72602499999998</v>
      </c>
      <c r="Z35" s="98"/>
    </row>
    <row r="36" spans="1:26" ht="16" x14ac:dyDescent="0.2">
      <c r="A36" s="101">
        <v>201912</v>
      </c>
      <c r="B36" s="88" t="s">
        <v>87</v>
      </c>
      <c r="C36" s="88" t="s">
        <v>88</v>
      </c>
      <c r="D36" s="88" t="s">
        <v>89</v>
      </c>
      <c r="E36" s="89">
        <v>43637</v>
      </c>
      <c r="F36" s="88" t="s">
        <v>37</v>
      </c>
      <c r="G36" s="88" t="s">
        <v>30</v>
      </c>
      <c r="H36" s="88" t="s">
        <v>38</v>
      </c>
      <c r="I36" s="90">
        <v>14.5</v>
      </c>
      <c r="J36" s="91">
        <v>22</v>
      </c>
      <c r="K36" s="92">
        <v>0</v>
      </c>
      <c r="L36" s="92">
        <v>22</v>
      </c>
      <c r="M36" s="92"/>
      <c r="N36" s="93">
        <f t="shared" si="6"/>
        <v>319</v>
      </c>
      <c r="O36" s="94">
        <f t="shared" si="7"/>
        <v>0</v>
      </c>
      <c r="P36" s="94">
        <v>-59.43</v>
      </c>
      <c r="Q36" s="94">
        <f t="shared" si="1"/>
        <v>-6.4892500000000002</v>
      </c>
      <c r="R36" s="95">
        <f t="shared" si="3"/>
        <v>253.08074999999999</v>
      </c>
      <c r="S36" s="78"/>
      <c r="T36" s="96">
        <v>10</v>
      </c>
      <c r="U36" s="94">
        <f t="shared" si="4"/>
        <v>25.308074999999999</v>
      </c>
      <c r="V36" s="102">
        <v>8.6999999999999994E-2</v>
      </c>
      <c r="W36" s="13">
        <f t="shared" si="5"/>
        <v>27.752999999999997</v>
      </c>
      <c r="X36" s="79"/>
      <c r="Y36" s="97">
        <f t="shared" si="2"/>
        <v>200.01967500000001</v>
      </c>
      <c r="Z36" s="98"/>
    </row>
    <row r="37" spans="1:26" ht="16" x14ac:dyDescent="0.2">
      <c r="A37" s="101">
        <v>201911</v>
      </c>
      <c r="B37" s="88" t="s">
        <v>95</v>
      </c>
      <c r="C37" s="88" t="s">
        <v>88</v>
      </c>
      <c r="D37" s="88" t="s">
        <v>96</v>
      </c>
      <c r="E37" s="89">
        <v>43658</v>
      </c>
      <c r="F37" s="88" t="s">
        <v>37</v>
      </c>
      <c r="G37" s="88" t="s">
        <v>45</v>
      </c>
      <c r="H37" s="88" t="s">
        <v>97</v>
      </c>
      <c r="I37" s="90">
        <v>35</v>
      </c>
      <c r="J37" s="91">
        <v>67</v>
      </c>
      <c r="K37" s="92">
        <v>0</v>
      </c>
      <c r="L37" s="92">
        <v>67</v>
      </c>
      <c r="M37" s="92"/>
      <c r="N37" s="93">
        <f t="shared" si="6"/>
        <v>2345</v>
      </c>
      <c r="O37" s="94">
        <f t="shared" si="7"/>
        <v>0</v>
      </c>
      <c r="P37" s="94">
        <v>0</v>
      </c>
      <c r="Q37" s="94">
        <f t="shared" si="1"/>
        <v>-58.625</v>
      </c>
      <c r="R37" s="95">
        <f t="shared" si="3"/>
        <v>2286.375</v>
      </c>
      <c r="S37" s="78"/>
      <c r="T37" s="96">
        <v>10</v>
      </c>
      <c r="U37" s="94">
        <f t="shared" si="4"/>
        <v>228.63749999999999</v>
      </c>
      <c r="V37" s="102">
        <v>8.6999999999999994E-2</v>
      </c>
      <c r="W37" s="13">
        <f t="shared" si="5"/>
        <v>204.01499999999999</v>
      </c>
      <c r="X37" s="79"/>
      <c r="Y37" s="97">
        <f t="shared" si="2"/>
        <v>1853.7225000000003</v>
      </c>
      <c r="Z37" s="98"/>
    </row>
    <row r="38" spans="1:26" ht="16" x14ac:dyDescent="0.2">
      <c r="A38" s="101">
        <v>201912</v>
      </c>
      <c r="B38" s="88" t="s">
        <v>95</v>
      </c>
      <c r="C38" s="88" t="s">
        <v>88</v>
      </c>
      <c r="D38" s="88" t="s">
        <v>96</v>
      </c>
      <c r="E38" s="89">
        <v>43658</v>
      </c>
      <c r="F38" s="88" t="s">
        <v>37</v>
      </c>
      <c r="G38" s="88" t="s">
        <v>45</v>
      </c>
      <c r="H38" s="88" t="s">
        <v>97</v>
      </c>
      <c r="I38" s="90">
        <v>36.682000000000002</v>
      </c>
      <c r="J38" s="91">
        <v>10</v>
      </c>
      <c r="K38" s="92">
        <v>0</v>
      </c>
      <c r="L38" s="92">
        <v>10</v>
      </c>
      <c r="M38" s="92"/>
      <c r="N38" s="93">
        <f t="shared" si="6"/>
        <v>366.82000000000005</v>
      </c>
      <c r="O38" s="94">
        <f t="shared" si="7"/>
        <v>0</v>
      </c>
      <c r="P38" s="94">
        <v>0</v>
      </c>
      <c r="Q38" s="94">
        <f t="shared" si="1"/>
        <v>-9.1705000000000023</v>
      </c>
      <c r="R38" s="95">
        <f t="shared" si="3"/>
        <v>357.64950000000005</v>
      </c>
      <c r="S38" s="78"/>
      <c r="T38" s="96">
        <v>10</v>
      </c>
      <c r="U38" s="94">
        <f t="shared" si="4"/>
        <v>35.764950000000006</v>
      </c>
      <c r="V38" s="102">
        <v>8.6999999999999994E-2</v>
      </c>
      <c r="W38" s="13">
        <f t="shared" si="5"/>
        <v>31.913340000000002</v>
      </c>
      <c r="X38" s="79"/>
      <c r="Y38" s="97">
        <f t="shared" si="2"/>
        <v>289.97121000000004</v>
      </c>
      <c r="Z38" s="98"/>
    </row>
    <row r="39" spans="1:26" ht="16" x14ac:dyDescent="0.2">
      <c r="A39" s="101">
        <v>201910</v>
      </c>
      <c r="B39" s="88" t="s">
        <v>39</v>
      </c>
      <c r="C39" s="88" t="s">
        <v>40</v>
      </c>
      <c r="D39" s="88" t="s">
        <v>40</v>
      </c>
      <c r="E39" s="89">
        <v>41222</v>
      </c>
      <c r="F39" s="88" t="s">
        <v>37</v>
      </c>
      <c r="G39" s="88" t="s">
        <v>30</v>
      </c>
      <c r="H39" s="88" t="s">
        <v>41</v>
      </c>
      <c r="I39" s="90">
        <v>11.5</v>
      </c>
      <c r="J39" s="91">
        <v>14</v>
      </c>
      <c r="K39" s="92">
        <v>0</v>
      </c>
      <c r="L39" s="92">
        <v>14</v>
      </c>
      <c r="M39" s="92"/>
      <c r="N39" s="93">
        <f t="shared" si="6"/>
        <v>161</v>
      </c>
      <c r="O39" s="94">
        <f t="shared" si="7"/>
        <v>0</v>
      </c>
      <c r="P39" s="94">
        <v>0</v>
      </c>
      <c r="Q39" s="94">
        <f t="shared" si="1"/>
        <v>-4.0250000000000004</v>
      </c>
      <c r="R39" s="95">
        <f t="shared" si="3"/>
        <v>156.97499999999999</v>
      </c>
      <c r="S39" s="78"/>
      <c r="T39" s="96">
        <v>10</v>
      </c>
      <c r="U39" s="94">
        <f t="shared" si="4"/>
        <v>15.6975</v>
      </c>
      <c r="V39" s="102">
        <v>8.6999999999999994E-2</v>
      </c>
      <c r="W39" s="13">
        <f t="shared" si="5"/>
        <v>14.007</v>
      </c>
      <c r="X39" s="79"/>
      <c r="Y39" s="97">
        <f t="shared" si="2"/>
        <v>127.2705</v>
      </c>
      <c r="Z39" s="98"/>
    </row>
    <row r="40" spans="1:26" ht="16" x14ac:dyDescent="0.2">
      <c r="A40" s="101">
        <v>201911</v>
      </c>
      <c r="B40" s="88" t="s">
        <v>39</v>
      </c>
      <c r="C40" s="88" t="s">
        <v>40</v>
      </c>
      <c r="D40" s="88" t="s">
        <v>40</v>
      </c>
      <c r="E40" s="89">
        <v>41222</v>
      </c>
      <c r="F40" s="88" t="s">
        <v>37</v>
      </c>
      <c r="G40" s="88" t="s">
        <v>30</v>
      </c>
      <c r="H40" s="88" t="s">
        <v>41</v>
      </c>
      <c r="I40" s="90">
        <v>11.5</v>
      </c>
      <c r="J40" s="91">
        <v>46</v>
      </c>
      <c r="K40" s="92">
        <v>0</v>
      </c>
      <c r="L40" s="92">
        <v>46</v>
      </c>
      <c r="M40" s="92"/>
      <c r="N40" s="93">
        <f t="shared" si="6"/>
        <v>529</v>
      </c>
      <c r="O40" s="94">
        <f t="shared" si="7"/>
        <v>0</v>
      </c>
      <c r="P40" s="94">
        <v>0</v>
      </c>
      <c r="Q40" s="94">
        <f t="shared" si="1"/>
        <v>-13.225000000000001</v>
      </c>
      <c r="R40" s="95">
        <f t="shared" si="3"/>
        <v>515.77499999999998</v>
      </c>
      <c r="S40" s="78"/>
      <c r="T40" s="96">
        <v>10</v>
      </c>
      <c r="U40" s="94">
        <f t="shared" si="4"/>
        <v>51.577500000000001</v>
      </c>
      <c r="V40" s="102">
        <v>8.6999999999999994E-2</v>
      </c>
      <c r="W40" s="13">
        <f t="shared" si="5"/>
        <v>46.022999999999996</v>
      </c>
      <c r="X40" s="79"/>
      <c r="Y40" s="97">
        <f t="shared" si="2"/>
        <v>418.17449999999997</v>
      </c>
      <c r="Z40" s="98"/>
    </row>
    <row r="41" spans="1:26" ht="16" x14ac:dyDescent="0.2">
      <c r="A41" s="101">
        <v>201912</v>
      </c>
      <c r="B41" s="88" t="s">
        <v>39</v>
      </c>
      <c r="C41" s="88" t="s">
        <v>40</v>
      </c>
      <c r="D41" s="88" t="s">
        <v>40</v>
      </c>
      <c r="E41" s="89">
        <v>41222</v>
      </c>
      <c r="F41" s="88" t="s">
        <v>37</v>
      </c>
      <c r="G41" s="88" t="s">
        <v>30</v>
      </c>
      <c r="H41" s="88" t="s">
        <v>41</v>
      </c>
      <c r="I41" s="90">
        <v>11.5</v>
      </c>
      <c r="J41" s="91">
        <v>10</v>
      </c>
      <c r="K41" s="92">
        <v>0</v>
      </c>
      <c r="L41" s="92">
        <v>10</v>
      </c>
      <c r="M41" s="92"/>
      <c r="N41" s="93">
        <f t="shared" si="6"/>
        <v>115</v>
      </c>
      <c r="O41" s="94">
        <f t="shared" si="7"/>
        <v>0</v>
      </c>
      <c r="P41" s="94">
        <v>-5.52</v>
      </c>
      <c r="Q41" s="94">
        <f t="shared" si="1"/>
        <v>-2.7370000000000001</v>
      </c>
      <c r="R41" s="95">
        <f t="shared" si="3"/>
        <v>106.74300000000001</v>
      </c>
      <c r="S41" s="78"/>
      <c r="T41" s="96">
        <v>10</v>
      </c>
      <c r="U41" s="94">
        <f t="shared" si="4"/>
        <v>10.674300000000001</v>
      </c>
      <c r="V41" s="102">
        <v>8.6999999999999994E-2</v>
      </c>
      <c r="W41" s="13">
        <f t="shared" si="5"/>
        <v>10.004999999999999</v>
      </c>
      <c r="X41" s="79"/>
      <c r="Y41" s="97">
        <f t="shared" si="2"/>
        <v>86.063700000000011</v>
      </c>
      <c r="Z41" s="98"/>
    </row>
    <row r="42" spans="1:26" ht="16" x14ac:dyDescent="0.2">
      <c r="A42" s="101">
        <v>201911</v>
      </c>
      <c r="B42" s="88" t="s">
        <v>92</v>
      </c>
      <c r="C42" s="88" t="s">
        <v>83</v>
      </c>
      <c r="D42" s="88" t="s">
        <v>93</v>
      </c>
      <c r="E42" s="89">
        <v>43581</v>
      </c>
      <c r="F42" s="88" t="s">
        <v>37</v>
      </c>
      <c r="G42" s="88" t="s">
        <v>55</v>
      </c>
      <c r="H42" s="88" t="s">
        <v>94</v>
      </c>
      <c r="I42" s="90">
        <v>26</v>
      </c>
      <c r="J42" s="91"/>
      <c r="K42" s="92"/>
      <c r="L42" s="92"/>
      <c r="M42" s="92">
        <v>2</v>
      </c>
      <c r="N42" s="93">
        <f t="shared" si="6"/>
        <v>0</v>
      </c>
      <c r="O42" s="94">
        <f t="shared" si="7"/>
        <v>0</v>
      </c>
      <c r="P42" s="94"/>
      <c r="Q42" s="94">
        <f t="shared" si="1"/>
        <v>0</v>
      </c>
      <c r="R42" s="95">
        <f t="shared" si="3"/>
        <v>0</v>
      </c>
      <c r="S42" s="78"/>
      <c r="T42" s="96">
        <v>10</v>
      </c>
      <c r="U42" s="94">
        <f t="shared" si="4"/>
        <v>0</v>
      </c>
      <c r="V42" s="102">
        <v>8.6999999999999994E-2</v>
      </c>
      <c r="W42" s="13">
        <f t="shared" si="5"/>
        <v>0</v>
      </c>
      <c r="X42" s="79"/>
      <c r="Y42" s="97">
        <f t="shared" si="2"/>
        <v>0</v>
      </c>
      <c r="Z42" s="98"/>
    </row>
    <row r="43" spans="1:26" ht="16" x14ac:dyDescent="0.2">
      <c r="A43" s="101">
        <v>201912</v>
      </c>
      <c r="B43" s="88" t="s">
        <v>92</v>
      </c>
      <c r="C43" s="88" t="s">
        <v>83</v>
      </c>
      <c r="D43" s="88" t="s">
        <v>93</v>
      </c>
      <c r="E43" s="89">
        <v>43581</v>
      </c>
      <c r="F43" s="88" t="s">
        <v>37</v>
      </c>
      <c r="G43" s="88" t="s">
        <v>55</v>
      </c>
      <c r="H43" s="88" t="s">
        <v>94</v>
      </c>
      <c r="I43" s="90">
        <v>26</v>
      </c>
      <c r="J43" s="91"/>
      <c r="K43" s="92"/>
      <c r="L43" s="92"/>
      <c r="M43" s="92">
        <v>1</v>
      </c>
      <c r="N43" s="93">
        <f t="shared" si="6"/>
        <v>0</v>
      </c>
      <c r="O43" s="94">
        <f t="shared" si="7"/>
        <v>0</v>
      </c>
      <c r="P43" s="94"/>
      <c r="Q43" s="94">
        <f t="shared" si="1"/>
        <v>0</v>
      </c>
      <c r="R43" s="95">
        <f t="shared" si="3"/>
        <v>0</v>
      </c>
      <c r="S43" s="78"/>
      <c r="T43" s="96">
        <v>10</v>
      </c>
      <c r="U43" s="94">
        <f t="shared" si="4"/>
        <v>0</v>
      </c>
      <c r="V43" s="102">
        <v>8.6999999999999994E-2</v>
      </c>
      <c r="W43" s="13">
        <f t="shared" si="5"/>
        <v>0</v>
      </c>
      <c r="X43" s="79"/>
      <c r="Y43" s="97">
        <f t="shared" si="2"/>
        <v>0</v>
      </c>
      <c r="Z43" s="98"/>
    </row>
    <row r="44" spans="1:26" ht="16" x14ac:dyDescent="0.2">
      <c r="A44" s="101"/>
      <c r="B44" s="88"/>
      <c r="C44" s="88"/>
      <c r="D44" s="88"/>
      <c r="E44" s="89"/>
      <c r="F44" s="88"/>
      <c r="G44" s="88"/>
      <c r="H44" s="88"/>
      <c r="I44" s="90"/>
      <c r="J44" s="91"/>
      <c r="K44" s="92"/>
      <c r="L44" s="92"/>
      <c r="M44" s="92"/>
      <c r="N44" s="93">
        <f t="shared" si="6"/>
        <v>0</v>
      </c>
      <c r="O44" s="94">
        <f t="shared" si="7"/>
        <v>0</v>
      </c>
      <c r="P44" s="94"/>
      <c r="Q44" s="94">
        <f t="shared" si="1"/>
        <v>0</v>
      </c>
      <c r="R44" s="95">
        <f t="shared" si="3"/>
        <v>0</v>
      </c>
      <c r="S44" s="78"/>
      <c r="T44" s="96">
        <v>10</v>
      </c>
      <c r="U44" s="94">
        <f t="shared" si="4"/>
        <v>0</v>
      </c>
      <c r="V44" s="102">
        <v>8.6999999999999994E-2</v>
      </c>
      <c r="W44" s="13">
        <f t="shared" si="5"/>
        <v>0</v>
      </c>
      <c r="X44" s="79"/>
      <c r="Y44" s="97">
        <f t="shared" si="2"/>
        <v>0</v>
      </c>
      <c r="Z44" s="98"/>
    </row>
    <row r="45" spans="1:26" ht="16" x14ac:dyDescent="0.2">
      <c r="A45" s="101"/>
      <c r="B45" s="88"/>
      <c r="C45" s="88"/>
      <c r="D45" s="88"/>
      <c r="E45" s="89"/>
      <c r="F45" s="88"/>
      <c r="G45" s="88"/>
      <c r="H45" s="88"/>
      <c r="I45" s="90"/>
      <c r="J45" s="91"/>
      <c r="K45" s="92"/>
      <c r="L45" s="92"/>
      <c r="M45" s="92"/>
      <c r="N45" s="93">
        <f t="shared" si="6"/>
        <v>0</v>
      </c>
      <c r="O45" s="94">
        <f t="shared" si="7"/>
        <v>0</v>
      </c>
      <c r="P45" s="94"/>
      <c r="Q45" s="94">
        <f t="shared" si="1"/>
        <v>0</v>
      </c>
      <c r="R45" s="95">
        <f t="shared" si="3"/>
        <v>0</v>
      </c>
      <c r="S45" s="78"/>
      <c r="T45" s="96">
        <v>10</v>
      </c>
      <c r="U45" s="94">
        <f t="shared" si="4"/>
        <v>0</v>
      </c>
      <c r="V45" s="102">
        <v>8.6999999999999994E-2</v>
      </c>
      <c r="W45" s="13">
        <f t="shared" si="5"/>
        <v>0</v>
      </c>
      <c r="X45" s="79"/>
      <c r="Y45" s="97">
        <f t="shared" si="2"/>
        <v>0</v>
      </c>
      <c r="Z45" s="98"/>
    </row>
    <row r="46" spans="1:26" ht="16" x14ac:dyDescent="0.2">
      <c r="A46" s="101"/>
      <c r="B46" s="88"/>
      <c r="C46" s="88"/>
      <c r="D46" s="88"/>
      <c r="E46" s="89"/>
      <c r="F46" s="88"/>
      <c r="G46" s="88"/>
      <c r="H46" s="88"/>
      <c r="I46" s="90"/>
      <c r="J46" s="91"/>
      <c r="K46" s="92"/>
      <c r="L46" s="92"/>
      <c r="M46" s="92"/>
      <c r="N46" s="93">
        <f t="shared" si="6"/>
        <v>0</v>
      </c>
      <c r="O46" s="94">
        <f t="shared" si="7"/>
        <v>0</v>
      </c>
      <c r="P46" s="94"/>
      <c r="Q46" s="94">
        <f t="shared" si="1"/>
        <v>0</v>
      </c>
      <c r="R46" s="95">
        <f t="shared" si="3"/>
        <v>0</v>
      </c>
      <c r="S46" s="78"/>
      <c r="T46" s="96">
        <v>10</v>
      </c>
      <c r="U46" s="94">
        <f t="shared" si="4"/>
        <v>0</v>
      </c>
      <c r="V46" s="102">
        <v>8.6999999999999994E-2</v>
      </c>
      <c r="W46" s="13">
        <f t="shared" si="5"/>
        <v>0</v>
      </c>
      <c r="X46" s="79"/>
      <c r="Y46" s="97">
        <f t="shared" si="2"/>
        <v>0</v>
      </c>
      <c r="Z46" s="98"/>
    </row>
    <row r="47" spans="1:26" ht="16" x14ac:dyDescent="0.2">
      <c r="A47" s="101"/>
      <c r="B47" s="88"/>
      <c r="C47" s="88"/>
      <c r="D47" s="88"/>
      <c r="E47" s="89"/>
      <c r="F47" s="88"/>
      <c r="G47" s="88"/>
      <c r="H47" s="88"/>
      <c r="I47" s="90"/>
      <c r="J47" s="91"/>
      <c r="K47" s="92"/>
      <c r="L47" s="92"/>
      <c r="M47" s="92"/>
      <c r="N47" s="93">
        <f t="shared" si="6"/>
        <v>0</v>
      </c>
      <c r="O47" s="94">
        <f t="shared" si="7"/>
        <v>0</v>
      </c>
      <c r="P47" s="94"/>
      <c r="Q47" s="94">
        <f t="shared" si="1"/>
        <v>0</v>
      </c>
      <c r="R47" s="95">
        <f t="shared" si="3"/>
        <v>0</v>
      </c>
      <c r="S47" s="78"/>
      <c r="T47" s="96">
        <v>10</v>
      </c>
      <c r="U47" s="94">
        <f t="shared" si="4"/>
        <v>0</v>
      </c>
      <c r="V47" s="102">
        <v>8.6999999999999994E-2</v>
      </c>
      <c r="W47" s="13">
        <f t="shared" si="5"/>
        <v>0</v>
      </c>
      <c r="X47" s="79"/>
      <c r="Y47" s="97">
        <f t="shared" si="2"/>
        <v>0</v>
      </c>
      <c r="Z47" s="98"/>
    </row>
    <row r="48" spans="1:26" ht="16" x14ac:dyDescent="0.2">
      <c r="A48" s="101"/>
      <c r="B48" s="88"/>
      <c r="C48" s="88"/>
      <c r="D48" s="88"/>
      <c r="E48" s="89"/>
      <c r="F48" s="88"/>
      <c r="G48" s="88"/>
      <c r="H48" s="88"/>
      <c r="I48" s="90"/>
      <c r="J48" s="91"/>
      <c r="K48" s="92"/>
      <c r="L48" s="92"/>
      <c r="M48" s="92"/>
      <c r="N48" s="93">
        <f t="shared" si="6"/>
        <v>0</v>
      </c>
      <c r="O48" s="94">
        <f t="shared" si="7"/>
        <v>0</v>
      </c>
      <c r="P48" s="94"/>
      <c r="Q48" s="94">
        <f t="shared" si="1"/>
        <v>0</v>
      </c>
      <c r="R48" s="95">
        <f t="shared" si="3"/>
        <v>0</v>
      </c>
      <c r="S48" s="78"/>
      <c r="T48" s="96">
        <v>10</v>
      </c>
      <c r="U48" s="94">
        <f t="shared" si="4"/>
        <v>0</v>
      </c>
      <c r="V48" s="102">
        <v>8.6999999999999994E-2</v>
      </c>
      <c r="W48" s="13">
        <f t="shared" si="5"/>
        <v>0</v>
      </c>
      <c r="X48" s="79"/>
      <c r="Y48" s="97">
        <f t="shared" si="2"/>
        <v>0</v>
      </c>
      <c r="Z48" s="98"/>
    </row>
    <row r="49" spans="1:26" ht="16" x14ac:dyDescent="0.2">
      <c r="A49" s="101"/>
      <c r="B49" s="88"/>
      <c r="C49" s="88"/>
      <c r="D49" s="88"/>
      <c r="E49" s="89"/>
      <c r="F49" s="88"/>
      <c r="G49" s="88"/>
      <c r="H49" s="88"/>
      <c r="I49" s="90"/>
      <c r="J49" s="91"/>
      <c r="K49" s="92"/>
      <c r="L49" s="92"/>
      <c r="M49" s="92"/>
      <c r="N49" s="93">
        <f t="shared" si="6"/>
        <v>0</v>
      </c>
      <c r="O49" s="94">
        <f t="shared" si="7"/>
        <v>0</v>
      </c>
      <c r="P49" s="94"/>
      <c r="Q49" s="94">
        <f t="shared" si="1"/>
        <v>0</v>
      </c>
      <c r="R49" s="95">
        <f t="shared" si="3"/>
        <v>0</v>
      </c>
      <c r="S49" s="78"/>
      <c r="T49" s="96">
        <v>10</v>
      </c>
      <c r="U49" s="94">
        <f t="shared" si="4"/>
        <v>0</v>
      </c>
      <c r="V49" s="102">
        <v>8.6999999999999994E-2</v>
      </c>
      <c r="W49" s="13">
        <f t="shared" si="5"/>
        <v>0</v>
      </c>
      <c r="X49" s="79"/>
      <c r="Y49" s="97">
        <f t="shared" si="2"/>
        <v>0</v>
      </c>
      <c r="Z49" s="98"/>
    </row>
    <row r="50" spans="1:26" ht="16" x14ac:dyDescent="0.2">
      <c r="A50" s="101"/>
      <c r="B50" s="88"/>
      <c r="C50" s="88"/>
      <c r="D50" s="88"/>
      <c r="E50" s="89"/>
      <c r="F50" s="88"/>
      <c r="G50" s="88"/>
      <c r="H50" s="88"/>
      <c r="I50" s="90"/>
      <c r="J50" s="91"/>
      <c r="K50" s="92"/>
      <c r="L50" s="92"/>
      <c r="M50" s="92"/>
      <c r="N50" s="93">
        <f t="shared" si="6"/>
        <v>0</v>
      </c>
      <c r="O50" s="94">
        <f t="shared" si="7"/>
        <v>0</v>
      </c>
      <c r="P50" s="94"/>
      <c r="Q50" s="94">
        <f t="shared" si="1"/>
        <v>0</v>
      </c>
      <c r="R50" s="95">
        <f t="shared" si="3"/>
        <v>0</v>
      </c>
      <c r="S50" s="78"/>
      <c r="T50" s="96">
        <v>10</v>
      </c>
      <c r="U50" s="94">
        <f t="shared" si="4"/>
        <v>0</v>
      </c>
      <c r="V50" s="102">
        <v>8.6999999999999994E-2</v>
      </c>
      <c r="W50" s="13">
        <f t="shared" si="5"/>
        <v>0</v>
      </c>
      <c r="X50" s="79"/>
      <c r="Y50" s="97">
        <f t="shared" si="2"/>
        <v>0</v>
      </c>
      <c r="Z50" s="98"/>
    </row>
    <row r="51" spans="1:26" ht="16" x14ac:dyDescent="0.2">
      <c r="A51" s="101"/>
      <c r="B51" s="88"/>
      <c r="C51" s="88"/>
      <c r="D51" s="88"/>
      <c r="E51" s="89"/>
      <c r="F51" s="88"/>
      <c r="G51" s="88"/>
      <c r="H51" s="88"/>
      <c r="I51" s="90"/>
      <c r="J51" s="91"/>
      <c r="K51" s="92"/>
      <c r="L51" s="92"/>
      <c r="M51" s="92"/>
      <c r="N51" s="93">
        <f t="shared" si="6"/>
        <v>0</v>
      </c>
      <c r="O51" s="94">
        <f t="shared" si="7"/>
        <v>0</v>
      </c>
      <c r="P51" s="94"/>
      <c r="Q51" s="94">
        <f t="shared" si="1"/>
        <v>0</v>
      </c>
      <c r="R51" s="95">
        <f t="shared" si="3"/>
        <v>0</v>
      </c>
      <c r="S51" s="78"/>
      <c r="T51" s="96">
        <v>10</v>
      </c>
      <c r="U51" s="94">
        <f t="shared" si="4"/>
        <v>0</v>
      </c>
      <c r="V51" s="102">
        <v>8.6999999999999994E-2</v>
      </c>
      <c r="W51" s="13">
        <f t="shared" si="5"/>
        <v>0</v>
      </c>
      <c r="X51" s="79"/>
      <c r="Y51" s="97">
        <f t="shared" si="2"/>
        <v>0</v>
      </c>
      <c r="Z51" s="98"/>
    </row>
    <row r="52" spans="1:26" ht="15" customHeight="1" x14ac:dyDescent="0.2">
      <c r="A52" s="101"/>
      <c r="E52" s="89"/>
      <c r="N52" s="93"/>
      <c r="O52" s="94"/>
      <c r="P52" s="94"/>
      <c r="Q52" s="94"/>
      <c r="R52" s="95"/>
      <c r="S52" s="78"/>
      <c r="T52" s="96"/>
      <c r="U52" s="94"/>
      <c r="V52" s="102"/>
      <c r="W52" s="13"/>
      <c r="X52" s="79"/>
      <c r="Y52" s="97"/>
    </row>
    <row r="53" spans="1:26" ht="15" customHeight="1" x14ac:dyDescent="0.2">
      <c r="A53" s="101"/>
      <c r="E53" s="89"/>
      <c r="N53" s="93"/>
      <c r="O53" s="94"/>
      <c r="P53" s="94"/>
      <c r="Q53" s="94"/>
      <c r="R53" s="95"/>
      <c r="S53" s="78"/>
      <c r="T53" s="96"/>
      <c r="U53" s="94"/>
      <c r="V53" s="102"/>
      <c r="W53" s="13"/>
      <c r="X53" s="79"/>
      <c r="Y53" s="97"/>
    </row>
    <row r="54" spans="1:26" ht="15" customHeight="1" x14ac:dyDescent="0.2">
      <c r="A54" s="101"/>
      <c r="E54" s="89"/>
      <c r="N54" s="93"/>
      <c r="O54" s="94"/>
      <c r="P54" s="94"/>
      <c r="Q54" s="94"/>
      <c r="R54" s="95"/>
      <c r="S54" s="78"/>
      <c r="T54" s="96"/>
      <c r="U54" s="94"/>
      <c r="V54" s="102"/>
      <c r="W54" s="13"/>
      <c r="X54" s="79"/>
      <c r="Y54" s="97"/>
    </row>
    <row r="55" spans="1:26" ht="15" customHeight="1" x14ac:dyDescent="0.2">
      <c r="A55" s="101"/>
      <c r="E55" s="89"/>
      <c r="N55" s="93"/>
      <c r="O55" s="94"/>
      <c r="P55" s="94"/>
      <c r="Q55" s="94"/>
      <c r="R55" s="95"/>
      <c r="S55" s="78"/>
      <c r="T55" s="96"/>
      <c r="U55" s="94"/>
      <c r="V55" s="102"/>
      <c r="W55" s="13"/>
      <c r="X55" s="79"/>
      <c r="Y55" s="97"/>
    </row>
    <row r="56" spans="1:26" ht="15" customHeight="1" x14ac:dyDescent="0.2">
      <c r="A56" s="101"/>
      <c r="E56" s="89"/>
      <c r="N56" s="93"/>
      <c r="O56" s="94"/>
      <c r="P56" s="94"/>
      <c r="Q56" s="94"/>
      <c r="R56" s="95"/>
      <c r="S56" s="78"/>
      <c r="T56" s="96"/>
      <c r="U56" s="94"/>
      <c r="V56" s="102"/>
      <c r="W56" s="13"/>
      <c r="X56" s="79"/>
      <c r="Y56" s="97"/>
    </row>
    <row r="57" spans="1:26" ht="15" customHeight="1" x14ac:dyDescent="0.2">
      <c r="A57" s="101"/>
      <c r="E57" s="89"/>
      <c r="N57" s="93"/>
      <c r="O57" s="94"/>
      <c r="P57" s="94"/>
      <c r="Q57" s="94"/>
      <c r="R57" s="95"/>
      <c r="S57" s="78"/>
      <c r="T57" s="96"/>
      <c r="U57" s="94"/>
      <c r="V57" s="102"/>
      <c r="W57" s="13"/>
      <c r="X57" s="79"/>
      <c r="Y57" s="97"/>
    </row>
    <row r="58" spans="1:26" ht="15" customHeight="1" x14ac:dyDescent="0.2">
      <c r="A58" s="101"/>
      <c r="E58" s="89"/>
      <c r="N58" s="93"/>
      <c r="O58" s="94"/>
      <c r="P58" s="94"/>
      <c r="Q58" s="94"/>
      <c r="R58" s="95"/>
      <c r="S58" s="78"/>
      <c r="T58" s="96"/>
      <c r="U58" s="94"/>
      <c r="V58" s="102"/>
      <c r="W58" s="13"/>
      <c r="X58" s="79"/>
      <c r="Y58" s="97"/>
    </row>
    <row r="59" spans="1:26" ht="15" customHeight="1" x14ac:dyDescent="0.2">
      <c r="A59" s="101"/>
      <c r="E59" s="89"/>
      <c r="N59" s="93"/>
      <c r="O59" s="94"/>
      <c r="P59" s="94"/>
      <c r="Q59" s="94"/>
      <c r="R59" s="95"/>
      <c r="S59" s="78"/>
      <c r="T59" s="96"/>
      <c r="U59" s="94"/>
      <c r="V59" s="102"/>
      <c r="W59" s="13"/>
      <c r="X59" s="79"/>
      <c r="Y59" s="97"/>
    </row>
    <row r="60" spans="1:26" ht="15" customHeight="1" x14ac:dyDescent="0.2">
      <c r="A60" s="101"/>
      <c r="E60" s="89"/>
      <c r="N60" s="93"/>
      <c r="O60" s="94"/>
      <c r="P60" s="94"/>
      <c r="Q60" s="94"/>
      <c r="R60" s="95"/>
      <c r="S60" s="78"/>
      <c r="T60" s="96"/>
      <c r="U60" s="94"/>
      <c r="V60" s="102"/>
      <c r="W60" s="13"/>
      <c r="X60" s="79"/>
      <c r="Y60" s="97"/>
    </row>
    <row r="61" spans="1:26" ht="15" customHeight="1" x14ac:dyDescent="0.2">
      <c r="A61" s="101"/>
      <c r="E61" s="89"/>
      <c r="N61" s="93"/>
      <c r="O61" s="94"/>
      <c r="P61" s="94"/>
      <c r="Q61" s="94"/>
      <c r="R61" s="95"/>
      <c r="S61" s="78"/>
      <c r="T61" s="96"/>
      <c r="U61" s="94"/>
      <c r="V61" s="102"/>
      <c r="W61" s="13"/>
      <c r="X61" s="79"/>
      <c r="Y61" s="97"/>
    </row>
    <row r="62" spans="1:26" ht="15" customHeight="1" x14ac:dyDescent="0.2">
      <c r="A62" s="101"/>
      <c r="E62" s="89"/>
      <c r="N62" s="93"/>
      <c r="O62" s="94"/>
      <c r="P62" s="94"/>
      <c r="Q62" s="94"/>
      <c r="R62" s="95"/>
      <c r="S62" s="78"/>
      <c r="T62" s="96"/>
      <c r="U62" s="94"/>
      <c r="V62" s="102"/>
      <c r="W62" s="13"/>
      <c r="X62" s="79"/>
      <c r="Y62" s="97"/>
    </row>
  </sheetData>
  <autoFilter ref="A2:Y54" xr:uid="{00000000-0009-0000-0000-000001000000}"/>
  <pageMargins left="0.27" right="0.39" top="0.5" bottom="0.5" header="0.5" footer="0.5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70"/>
  <sheetViews>
    <sheetView defaultGridColor="0" colorId="22" zoomScale="85" zoomScaleNormal="85" workbookViewId="0">
      <pane xSplit="1" ySplit="4" topLeftCell="B11" activePane="bottomRight" state="frozen"/>
      <selection pane="topRight"/>
      <selection pane="bottomLeft"/>
      <selection pane="bottomRight" activeCell="A39" sqref="A39:XFD39"/>
    </sheetView>
  </sheetViews>
  <sheetFormatPr baseColWidth="10" defaultColWidth="9.85546875" defaultRowHeight="16" x14ac:dyDescent="0.2"/>
  <cols>
    <col min="1" max="1" width="11.5703125" style="34" customWidth="1"/>
    <col min="2" max="2" width="37.140625" style="34" customWidth="1"/>
    <col min="3" max="3" width="11.85546875" style="63" customWidth="1"/>
    <col min="4" max="4" width="15.42578125" style="34" customWidth="1"/>
    <col min="5" max="5" width="6.140625" style="34" customWidth="1"/>
    <col min="6" max="6" width="10.42578125" style="34" bestFit="1" customWidth="1"/>
    <col min="7" max="16384" width="9.85546875" style="34"/>
  </cols>
  <sheetData>
    <row r="1" spans="1:6" ht="17" thickBot="1" x14ac:dyDescent="0.25"/>
    <row r="2" spans="1:6" x14ac:dyDescent="0.2">
      <c r="B2" s="38"/>
      <c r="C2" s="115"/>
      <c r="D2" s="39"/>
    </row>
    <row r="3" spans="1:6" ht="18" x14ac:dyDescent="0.2">
      <c r="A3" s="40"/>
      <c r="B3" s="41" t="s">
        <v>35</v>
      </c>
      <c r="C3" s="116"/>
      <c r="D3" s="106">
        <v>2019</v>
      </c>
    </row>
    <row r="4" spans="1:6" ht="18" x14ac:dyDescent="0.2">
      <c r="A4" s="40"/>
      <c r="B4" s="41"/>
      <c r="C4" s="116"/>
      <c r="D4" s="42"/>
    </row>
    <row r="5" spans="1:6" x14ac:dyDescent="0.2">
      <c r="A5" s="43"/>
      <c r="B5" s="44"/>
      <c r="C5" s="117"/>
      <c r="D5" s="45"/>
    </row>
    <row r="6" spans="1:6" x14ac:dyDescent="0.2">
      <c r="A6" s="36"/>
      <c r="B6" s="46" t="s">
        <v>22</v>
      </c>
      <c r="C6" s="60"/>
      <c r="D6" s="47"/>
    </row>
    <row r="7" spans="1:6" x14ac:dyDescent="0.2">
      <c r="A7" s="36"/>
      <c r="B7" s="107" t="s">
        <v>78</v>
      </c>
      <c r="C7" s="112" t="e">
        <f>#REF!</f>
        <v>#REF!</v>
      </c>
      <c r="D7" s="47"/>
      <c r="F7" s="51"/>
    </row>
    <row r="8" spans="1:6" x14ac:dyDescent="0.2">
      <c r="A8" s="36"/>
      <c r="B8" s="107" t="s">
        <v>79</v>
      </c>
      <c r="C8" s="112" t="e">
        <f>#REF!</f>
        <v>#REF!</v>
      </c>
      <c r="D8" s="47"/>
      <c r="F8" s="51"/>
    </row>
    <row r="9" spans="1:6" x14ac:dyDescent="0.2">
      <c r="A9" s="36"/>
      <c r="B9" s="107" t="s">
        <v>80</v>
      </c>
      <c r="C9" s="112" t="e">
        <f>#REF!</f>
        <v>#REF!</v>
      </c>
      <c r="D9" s="47"/>
      <c r="F9" s="51"/>
    </row>
    <row r="10" spans="1:6" s="132" customFormat="1" x14ac:dyDescent="0.2">
      <c r="A10" s="128"/>
      <c r="B10" s="129" t="s">
        <v>81</v>
      </c>
      <c r="C10" s="130">
        <f>'OCT-DEC PHYSICAL 2019'!Y1</f>
        <v>15107.285069999994</v>
      </c>
      <c r="D10" s="131"/>
      <c r="F10" s="133"/>
    </row>
    <row r="11" spans="1:6" x14ac:dyDescent="0.2">
      <c r="A11" s="36"/>
      <c r="B11" s="50"/>
      <c r="C11" s="112"/>
      <c r="D11" s="47"/>
      <c r="F11" s="51"/>
    </row>
    <row r="12" spans="1:6" x14ac:dyDescent="0.2">
      <c r="A12" s="52"/>
      <c r="B12" s="28" t="s">
        <v>29</v>
      </c>
      <c r="C12" s="65"/>
      <c r="D12" s="53" t="e">
        <f>SUM(C7:C11)</f>
        <v>#REF!</v>
      </c>
    </row>
    <row r="13" spans="1:6" x14ac:dyDescent="0.2">
      <c r="A13" s="36"/>
      <c r="B13" s="55"/>
      <c r="C13" s="118"/>
      <c r="D13" s="56"/>
    </row>
    <row r="14" spans="1:6" x14ac:dyDescent="0.2">
      <c r="A14" s="36"/>
      <c r="B14" s="57" t="s">
        <v>36</v>
      </c>
      <c r="C14" s="60"/>
      <c r="D14" s="58"/>
    </row>
    <row r="15" spans="1:6" x14ac:dyDescent="0.2">
      <c r="A15" s="36"/>
      <c r="B15" s="107" t="s">
        <v>78</v>
      </c>
      <c r="C15" s="119" t="e">
        <f>IF(C7&gt;0,-C7*0.2,0)</f>
        <v>#REF!</v>
      </c>
      <c r="D15" s="58"/>
    </row>
    <row r="16" spans="1:6" x14ac:dyDescent="0.2">
      <c r="A16" s="36"/>
      <c r="B16" s="107" t="s">
        <v>79</v>
      </c>
      <c r="C16" s="119" t="e">
        <f>IF(C8&gt;0,-C8*0.2,0)</f>
        <v>#REF!</v>
      </c>
      <c r="D16" s="58"/>
    </row>
    <row r="17" spans="1:14" x14ac:dyDescent="0.2">
      <c r="A17" s="36"/>
      <c r="B17" s="107" t="s">
        <v>80</v>
      </c>
      <c r="C17" s="119" t="e">
        <f>IF(C9&gt;0,-C9*0.2,0)</f>
        <v>#REF!</v>
      </c>
      <c r="D17" s="58"/>
    </row>
    <row r="18" spans="1:14" x14ac:dyDescent="0.2">
      <c r="A18" s="36"/>
      <c r="B18" s="107" t="s">
        <v>81</v>
      </c>
      <c r="C18" s="119">
        <f>IF(C10&gt;0,-C10*0.2,0)</f>
        <v>-3021.4570139999992</v>
      </c>
      <c r="D18" s="58"/>
    </row>
    <row r="19" spans="1:14" x14ac:dyDescent="0.2">
      <c r="A19" s="36"/>
      <c r="B19" s="50"/>
      <c r="C19" s="112"/>
      <c r="D19" s="53"/>
    </row>
    <row r="20" spans="1:14" x14ac:dyDescent="0.2">
      <c r="A20" s="36"/>
      <c r="B20" s="28" t="s">
        <v>29</v>
      </c>
      <c r="C20" s="65"/>
      <c r="D20" s="53" t="e">
        <f>SUM(C15:C19)</f>
        <v>#REF!</v>
      </c>
    </row>
    <row r="21" spans="1:14" x14ac:dyDescent="0.2">
      <c r="A21" s="36"/>
      <c r="B21" s="59"/>
      <c r="C21" s="60"/>
      <c r="D21" s="58"/>
    </row>
    <row r="22" spans="1:14" x14ac:dyDescent="0.2">
      <c r="A22" s="60"/>
      <c r="B22" s="61" t="s">
        <v>27</v>
      </c>
      <c r="C22" s="60"/>
      <c r="D22" s="62"/>
      <c r="E22" s="63"/>
      <c r="F22" s="63"/>
    </row>
    <row r="23" spans="1:14" s="63" customFormat="1" x14ac:dyDescent="0.2">
      <c r="A23" s="60"/>
      <c r="B23" s="107" t="s">
        <v>71</v>
      </c>
      <c r="C23" s="112">
        <v>910.30095900000003</v>
      </c>
      <c r="D23" s="64"/>
      <c r="K23" s="34"/>
      <c r="L23" s="34"/>
      <c r="M23" s="34"/>
      <c r="N23" s="34"/>
    </row>
    <row r="24" spans="1:14" s="63" customFormat="1" x14ac:dyDescent="0.2">
      <c r="A24" s="60"/>
      <c r="B24" s="107" t="s">
        <v>72</v>
      </c>
      <c r="C24" s="112">
        <v>926.234646</v>
      </c>
      <c r="D24" s="64"/>
      <c r="K24" s="34"/>
      <c r="L24" s="34"/>
      <c r="M24" s="34"/>
      <c r="N24" s="34"/>
    </row>
    <row r="25" spans="1:14" s="63" customFormat="1" x14ac:dyDescent="0.2">
      <c r="A25" s="60"/>
      <c r="B25" s="107" t="s">
        <v>78</v>
      </c>
      <c r="C25" s="112">
        <v>884.64329999999995</v>
      </c>
      <c r="D25" s="64"/>
      <c r="K25" s="34"/>
      <c r="L25" s="34"/>
      <c r="M25" s="34"/>
    </row>
    <row r="26" spans="1:14" s="63" customFormat="1" x14ac:dyDescent="0.2">
      <c r="A26" s="60"/>
      <c r="B26" s="107" t="s">
        <v>79</v>
      </c>
      <c r="C26" s="112">
        <v>1408.679457</v>
      </c>
      <c r="D26" s="64"/>
      <c r="K26" s="34"/>
      <c r="L26" s="34"/>
      <c r="M26" s="34"/>
      <c r="N26" s="34"/>
    </row>
    <row r="27" spans="1:14" x14ac:dyDescent="0.2">
      <c r="A27" s="60"/>
      <c r="B27" s="28" t="s">
        <v>29</v>
      </c>
      <c r="C27" s="65"/>
      <c r="D27" s="66">
        <f>SUM(C23:C26)</f>
        <v>4129.8583619999999</v>
      </c>
      <c r="E27" s="63"/>
      <c r="F27" s="63"/>
    </row>
    <row r="28" spans="1:14" x14ac:dyDescent="0.2">
      <c r="A28" s="36"/>
      <c r="B28" s="55"/>
      <c r="C28" s="118"/>
      <c r="D28" s="56"/>
    </row>
    <row r="29" spans="1:14" x14ac:dyDescent="0.2">
      <c r="A29" s="36"/>
      <c r="B29" s="46" t="s">
        <v>21</v>
      </c>
      <c r="C29" s="60"/>
      <c r="D29" s="47"/>
    </row>
    <row r="30" spans="1:14" x14ac:dyDescent="0.2">
      <c r="A30" s="36"/>
      <c r="B30" s="107" t="s">
        <v>78</v>
      </c>
      <c r="C30" s="112" t="e">
        <f>-#REF!</f>
        <v>#REF!</v>
      </c>
      <c r="D30" s="47"/>
      <c r="F30" s="51"/>
    </row>
    <row r="31" spans="1:14" x14ac:dyDescent="0.2">
      <c r="A31" s="36"/>
      <c r="B31" s="107" t="s">
        <v>79</v>
      </c>
      <c r="C31" s="112">
        <v>0</v>
      </c>
      <c r="D31" s="47"/>
      <c r="F31" s="51"/>
    </row>
    <row r="32" spans="1:14" x14ac:dyDescent="0.2">
      <c r="A32" s="36"/>
      <c r="B32" s="107" t="s">
        <v>80</v>
      </c>
      <c r="C32" s="112">
        <v>0</v>
      </c>
      <c r="D32" s="47"/>
      <c r="F32" s="51"/>
    </row>
    <row r="33" spans="1:10" x14ac:dyDescent="0.2">
      <c r="A33" s="36"/>
      <c r="B33" s="107" t="s">
        <v>81</v>
      </c>
      <c r="C33" s="112">
        <v>0</v>
      </c>
      <c r="D33" s="47"/>
      <c r="F33" s="51"/>
    </row>
    <row r="34" spans="1:10" x14ac:dyDescent="0.2">
      <c r="A34" s="36"/>
      <c r="B34" s="28" t="s">
        <v>29</v>
      </c>
      <c r="C34" s="120"/>
      <c r="D34" s="53" t="e">
        <f>SUM(C30:C33)</f>
        <v>#REF!</v>
      </c>
    </row>
    <row r="35" spans="1:10" x14ac:dyDescent="0.2">
      <c r="A35" s="36"/>
      <c r="B35" s="27"/>
      <c r="C35" s="112"/>
      <c r="D35" s="58"/>
    </row>
    <row r="36" spans="1:10" x14ac:dyDescent="0.2">
      <c r="A36" s="36"/>
      <c r="B36" s="46" t="s">
        <v>32</v>
      </c>
      <c r="C36" s="112"/>
      <c r="D36" s="47"/>
    </row>
    <row r="37" spans="1:10" x14ac:dyDescent="0.2">
      <c r="A37" s="36"/>
      <c r="B37" s="111" t="s">
        <v>72</v>
      </c>
      <c r="C37" s="112">
        <v>1067.54</v>
      </c>
      <c r="D37" s="47"/>
    </row>
    <row r="38" spans="1:10" x14ac:dyDescent="0.2">
      <c r="A38" s="36"/>
      <c r="B38" s="111" t="s">
        <v>78</v>
      </c>
      <c r="C38" s="112">
        <v>0</v>
      </c>
      <c r="D38" s="47"/>
    </row>
    <row r="39" spans="1:10" s="132" customFormat="1" x14ac:dyDescent="0.2">
      <c r="A39" s="128"/>
      <c r="B39" s="135" t="s">
        <v>90</v>
      </c>
      <c r="C39" s="130">
        <v>289.55</v>
      </c>
      <c r="D39" s="131"/>
    </row>
    <row r="40" spans="1:10" x14ac:dyDescent="0.2">
      <c r="A40" s="36"/>
      <c r="B40" s="111"/>
      <c r="C40" s="112"/>
      <c r="D40" s="62"/>
    </row>
    <row r="41" spans="1:10" x14ac:dyDescent="0.2">
      <c r="A41" s="36"/>
      <c r="D41" s="53">
        <f>SUM(C37:C39)</f>
        <v>1357.09</v>
      </c>
    </row>
    <row r="42" spans="1:10" x14ac:dyDescent="0.2">
      <c r="A42" s="36"/>
      <c r="B42" s="67"/>
      <c r="C42" s="121"/>
      <c r="D42" s="54"/>
    </row>
    <row r="43" spans="1:10" x14ac:dyDescent="0.2">
      <c r="A43" s="36"/>
      <c r="B43" s="46" t="s">
        <v>28</v>
      </c>
      <c r="C43" s="122"/>
      <c r="D43" s="47"/>
      <c r="J43" s="68"/>
    </row>
    <row r="44" spans="1:10" x14ac:dyDescent="0.2">
      <c r="A44" s="36"/>
      <c r="B44" s="107" t="s">
        <v>78</v>
      </c>
      <c r="C44" s="112" t="e">
        <f>-#REF!</f>
        <v>#REF!</v>
      </c>
      <c r="D44" s="47"/>
      <c r="J44" s="68"/>
    </row>
    <row r="45" spans="1:10" x14ac:dyDescent="0.2">
      <c r="A45" s="36"/>
      <c r="B45" s="107" t="s">
        <v>79</v>
      </c>
      <c r="C45" s="112" t="e">
        <f>-#REF!</f>
        <v>#REF!</v>
      </c>
      <c r="D45" s="47"/>
      <c r="J45" s="68"/>
    </row>
    <row r="46" spans="1:10" s="132" customFormat="1" x14ac:dyDescent="0.2">
      <c r="A46" s="128"/>
      <c r="B46" s="129" t="s">
        <v>80</v>
      </c>
      <c r="C46" s="130" t="e">
        <f>-#REF!</f>
        <v>#REF!</v>
      </c>
      <c r="D46" s="131"/>
      <c r="J46" s="134"/>
    </row>
    <row r="47" spans="1:10" x14ac:dyDescent="0.2">
      <c r="A47" s="36"/>
      <c r="B47" s="107" t="s">
        <v>81</v>
      </c>
      <c r="C47" s="112">
        <v>0</v>
      </c>
      <c r="D47" s="47"/>
      <c r="J47" s="68"/>
    </row>
    <row r="48" spans="1:10" x14ac:dyDescent="0.2">
      <c r="A48" s="36"/>
      <c r="B48" s="28" t="s">
        <v>29</v>
      </c>
      <c r="C48" s="120"/>
      <c r="D48" s="53" t="e">
        <f>SUM(C44:C47)</f>
        <v>#REF!</v>
      </c>
      <c r="J48" s="68"/>
    </row>
    <row r="49" spans="1:10" x14ac:dyDescent="0.2">
      <c r="A49" s="36"/>
      <c r="B49" s="46"/>
      <c r="C49" s="112"/>
      <c r="D49" s="58"/>
      <c r="J49" s="68"/>
    </row>
    <row r="50" spans="1:10" x14ac:dyDescent="0.2">
      <c r="A50" s="36"/>
      <c r="B50" s="27" t="s">
        <v>25</v>
      </c>
      <c r="C50" s="123"/>
      <c r="D50" s="25"/>
      <c r="J50" s="68"/>
    </row>
    <row r="51" spans="1:10" x14ac:dyDescent="0.2">
      <c r="A51" s="36"/>
      <c r="B51" s="114" t="s">
        <v>78</v>
      </c>
      <c r="C51" s="123">
        <v>0</v>
      </c>
      <c r="D51" s="25"/>
      <c r="J51" s="68"/>
    </row>
    <row r="52" spans="1:10" x14ac:dyDescent="0.2">
      <c r="A52" s="36"/>
      <c r="B52" s="114" t="s">
        <v>79</v>
      </c>
      <c r="C52" s="123">
        <v>0</v>
      </c>
      <c r="D52" s="25"/>
      <c r="J52" s="68"/>
    </row>
    <row r="53" spans="1:10" x14ac:dyDescent="0.2">
      <c r="A53" s="36"/>
      <c r="B53" s="114" t="s">
        <v>80</v>
      </c>
      <c r="C53" s="123">
        <v>0</v>
      </c>
      <c r="D53" s="25"/>
      <c r="J53" s="68"/>
    </row>
    <row r="54" spans="1:10" x14ac:dyDescent="0.2">
      <c r="A54" s="36"/>
      <c r="B54" s="114" t="s">
        <v>81</v>
      </c>
      <c r="C54" s="123">
        <v>0</v>
      </c>
      <c r="D54" s="25"/>
      <c r="J54" s="68"/>
    </row>
    <row r="55" spans="1:10" x14ac:dyDescent="0.2">
      <c r="A55" s="36"/>
      <c r="B55" s="28" t="s">
        <v>29</v>
      </c>
      <c r="C55" s="124"/>
      <c r="D55" s="26">
        <f>SUM(C54:C54)</f>
        <v>0</v>
      </c>
      <c r="J55" s="36"/>
    </row>
    <row r="56" spans="1:10" x14ac:dyDescent="0.2">
      <c r="A56" s="36"/>
      <c r="B56" s="27"/>
      <c r="C56" s="123"/>
      <c r="D56" s="29"/>
      <c r="J56" s="36"/>
    </row>
    <row r="57" spans="1:10" x14ac:dyDescent="0.2">
      <c r="A57" s="36"/>
      <c r="B57" s="46" t="s">
        <v>20</v>
      </c>
      <c r="C57" s="112"/>
      <c r="D57" s="47"/>
      <c r="J57" s="36"/>
    </row>
    <row r="58" spans="1:10" x14ac:dyDescent="0.2">
      <c r="A58" s="36"/>
      <c r="B58" s="107" t="s">
        <v>78</v>
      </c>
      <c r="C58" s="112">
        <v>-5516.4141589999999</v>
      </c>
      <c r="D58" s="58"/>
      <c r="J58" s="68"/>
    </row>
    <row r="59" spans="1:10" x14ac:dyDescent="0.2">
      <c r="A59" s="36"/>
      <c r="B59" s="107" t="s">
        <v>79</v>
      </c>
      <c r="C59" s="112">
        <v>-6560.9524739999997</v>
      </c>
      <c r="D59" s="58"/>
      <c r="J59" s="68"/>
    </row>
    <row r="60" spans="1:10" x14ac:dyDescent="0.2">
      <c r="A60" s="36"/>
      <c r="B60" s="107" t="s">
        <v>80</v>
      </c>
      <c r="C60" s="112">
        <v>0</v>
      </c>
      <c r="D60" s="58"/>
      <c r="J60" s="68"/>
    </row>
    <row r="61" spans="1:10" x14ac:dyDescent="0.2">
      <c r="A61" s="36"/>
      <c r="B61" s="107" t="s">
        <v>81</v>
      </c>
      <c r="C61" s="112">
        <v>0</v>
      </c>
      <c r="D61" s="58"/>
      <c r="J61" s="68"/>
    </row>
    <row r="62" spans="1:10" x14ac:dyDescent="0.2">
      <c r="A62" s="35"/>
      <c r="B62" s="28" t="s">
        <v>29</v>
      </c>
      <c r="C62" s="113"/>
      <c r="D62" s="69">
        <f>SUM(C58:C61)</f>
        <v>-12077.366633</v>
      </c>
      <c r="J62" s="68"/>
    </row>
    <row r="63" spans="1:10" ht="17" thickBot="1" x14ac:dyDescent="0.25">
      <c r="A63" s="35"/>
      <c r="B63" s="48"/>
      <c r="C63" s="122"/>
      <c r="D63" s="47"/>
      <c r="J63" s="68"/>
    </row>
    <row r="64" spans="1:10" x14ac:dyDescent="0.2">
      <c r="A64" s="35"/>
      <c r="B64" s="76"/>
      <c r="C64" s="125"/>
      <c r="D64" s="77"/>
      <c r="J64" s="68"/>
    </row>
    <row r="65" spans="1:10" x14ac:dyDescent="0.2">
      <c r="A65" s="35"/>
      <c r="B65" s="72" t="s">
        <v>34</v>
      </c>
      <c r="C65" s="126"/>
      <c r="D65" s="103" t="e">
        <f>SUM(D6:D63)</f>
        <v>#REF!</v>
      </c>
      <c r="J65" s="68"/>
    </row>
    <row r="66" spans="1:10" x14ac:dyDescent="0.2">
      <c r="A66" s="35"/>
      <c r="B66" s="72"/>
      <c r="C66" s="126"/>
      <c r="D66" s="103"/>
      <c r="J66" s="68"/>
    </row>
    <row r="67" spans="1:10" ht="17" thickBot="1" x14ac:dyDescent="0.25">
      <c r="A67" s="35"/>
      <c r="B67" s="104" t="s">
        <v>33</v>
      </c>
      <c r="C67" s="127"/>
      <c r="D67" s="105" t="e">
        <f>D65*1.1</f>
        <v>#REF!</v>
      </c>
      <c r="J67" s="68"/>
    </row>
    <row r="68" spans="1:10" x14ac:dyDescent="0.2">
      <c r="A68" s="35"/>
      <c r="B68" s="107"/>
      <c r="C68" s="122"/>
      <c r="D68" s="35"/>
      <c r="F68" s="51"/>
      <c r="J68" s="68"/>
    </row>
    <row r="69" spans="1:10" x14ac:dyDescent="0.2">
      <c r="A69" s="35"/>
      <c r="B69" s="32"/>
      <c r="C69" s="122"/>
      <c r="D69" s="35"/>
      <c r="J69" s="68"/>
    </row>
    <row r="70" spans="1:10" x14ac:dyDescent="0.2">
      <c r="A70" s="35"/>
      <c r="B70" s="35"/>
      <c r="C70" s="122"/>
      <c r="D70" s="35"/>
      <c r="J70" s="68"/>
    </row>
    <row r="71" spans="1:10" x14ac:dyDescent="0.2">
      <c r="A71" s="35"/>
      <c r="B71" s="35"/>
      <c r="C71" s="122"/>
      <c r="D71" s="35"/>
      <c r="F71" s="51"/>
      <c r="J71" s="68"/>
    </row>
    <row r="72" spans="1:10" x14ac:dyDescent="0.2">
      <c r="A72" s="35"/>
      <c r="B72" s="35"/>
      <c r="C72" s="122"/>
      <c r="D72" s="35"/>
      <c r="J72" s="68"/>
    </row>
    <row r="73" spans="1:10" x14ac:dyDescent="0.2">
      <c r="A73" s="35"/>
      <c r="B73" s="35"/>
      <c r="C73" s="122"/>
      <c r="D73" s="49"/>
      <c r="F73" s="51"/>
      <c r="J73" s="36"/>
    </row>
    <row r="74" spans="1:10" x14ac:dyDescent="0.2">
      <c r="A74" s="35"/>
      <c r="B74" s="35"/>
      <c r="C74" s="122"/>
      <c r="D74" s="35"/>
      <c r="J74" s="36"/>
    </row>
    <row r="75" spans="1:10" x14ac:dyDescent="0.2">
      <c r="A75" s="35"/>
      <c r="B75" s="35"/>
      <c r="C75" s="122"/>
      <c r="D75" s="35"/>
      <c r="J75" s="36"/>
    </row>
    <row r="76" spans="1:10" x14ac:dyDescent="0.2">
      <c r="A76" s="35"/>
      <c r="B76" s="35"/>
      <c r="C76" s="122"/>
      <c r="D76" s="35"/>
      <c r="J76" s="36"/>
    </row>
    <row r="77" spans="1:10" x14ac:dyDescent="0.2">
      <c r="A77" s="35"/>
      <c r="B77" s="35"/>
      <c r="C77" s="122"/>
      <c r="D77" s="35"/>
      <c r="J77" s="36"/>
    </row>
    <row r="78" spans="1:10" x14ac:dyDescent="0.2">
      <c r="A78" s="35"/>
      <c r="B78" s="35"/>
      <c r="C78" s="122"/>
      <c r="D78" s="35"/>
      <c r="J78" s="36"/>
    </row>
    <row r="79" spans="1:10" x14ac:dyDescent="0.2">
      <c r="A79" s="35"/>
      <c r="B79" s="35"/>
      <c r="C79" s="122"/>
      <c r="D79" s="35"/>
      <c r="J79" s="60"/>
    </row>
    <row r="80" spans="1:10" x14ac:dyDescent="0.2">
      <c r="A80" s="35"/>
      <c r="B80" s="35"/>
      <c r="C80" s="122"/>
      <c r="D80" s="35"/>
      <c r="J80" s="70"/>
    </row>
    <row r="81" spans="1:10" x14ac:dyDescent="0.2">
      <c r="A81" s="35"/>
      <c r="B81" s="35"/>
      <c r="C81" s="122"/>
      <c r="D81" s="35"/>
      <c r="J81" s="70"/>
    </row>
    <row r="82" spans="1:10" x14ac:dyDescent="0.2">
      <c r="A82" s="35"/>
      <c r="B82" s="35"/>
      <c r="C82" s="122"/>
      <c r="D82" s="35"/>
      <c r="J82" s="70"/>
    </row>
    <row r="83" spans="1:10" x14ac:dyDescent="0.2">
      <c r="A83" s="35"/>
      <c r="B83" s="35"/>
      <c r="C83" s="122"/>
      <c r="D83" s="35"/>
      <c r="J83" s="70"/>
    </row>
    <row r="84" spans="1:10" x14ac:dyDescent="0.2">
      <c r="A84" s="35"/>
      <c r="B84" s="35"/>
      <c r="C84" s="122"/>
      <c r="D84" s="35"/>
      <c r="J84" s="70"/>
    </row>
    <row r="85" spans="1:10" x14ac:dyDescent="0.2">
      <c r="A85" s="35"/>
      <c r="B85" s="35"/>
      <c r="C85" s="122"/>
      <c r="D85" s="35"/>
      <c r="J85" s="70"/>
    </row>
    <row r="86" spans="1:10" x14ac:dyDescent="0.2">
      <c r="A86" s="35"/>
      <c r="B86" s="35"/>
      <c r="C86" s="122"/>
      <c r="D86" s="35"/>
      <c r="J86" s="70"/>
    </row>
    <row r="87" spans="1:10" x14ac:dyDescent="0.2">
      <c r="J87" s="70"/>
    </row>
    <row r="88" spans="1:10" x14ac:dyDescent="0.2">
      <c r="J88" s="70"/>
    </row>
    <row r="89" spans="1:10" x14ac:dyDescent="0.2">
      <c r="J89" s="70"/>
    </row>
    <row r="90" spans="1:10" x14ac:dyDescent="0.2">
      <c r="J90" s="70"/>
    </row>
    <row r="91" spans="1:10" x14ac:dyDescent="0.2">
      <c r="J91" s="70"/>
    </row>
    <row r="92" spans="1:10" x14ac:dyDescent="0.2">
      <c r="J92" s="70"/>
    </row>
    <row r="93" spans="1:10" x14ac:dyDescent="0.2">
      <c r="J93" s="60"/>
    </row>
    <row r="94" spans="1:10" x14ac:dyDescent="0.2">
      <c r="J94" s="36"/>
    </row>
    <row r="95" spans="1:10" x14ac:dyDescent="0.2">
      <c r="J95" s="68"/>
    </row>
    <row r="96" spans="1:10" x14ac:dyDescent="0.2">
      <c r="J96" s="68"/>
    </row>
    <row r="97" spans="10:10" x14ac:dyDescent="0.2">
      <c r="J97" s="68"/>
    </row>
    <row r="98" spans="10:10" x14ac:dyDescent="0.2">
      <c r="J98" s="68"/>
    </row>
    <row r="99" spans="10:10" x14ac:dyDescent="0.2">
      <c r="J99" s="68"/>
    </row>
    <row r="100" spans="10:10" x14ac:dyDescent="0.2">
      <c r="J100" s="68"/>
    </row>
    <row r="101" spans="10:10" x14ac:dyDescent="0.2">
      <c r="J101" s="68"/>
    </row>
    <row r="102" spans="10:10" x14ac:dyDescent="0.2">
      <c r="J102" s="68"/>
    </row>
    <row r="103" spans="10:10" x14ac:dyDescent="0.2">
      <c r="J103" s="68"/>
    </row>
    <row r="104" spans="10:10" x14ac:dyDescent="0.2">
      <c r="J104" s="68"/>
    </row>
    <row r="105" spans="10:10" x14ac:dyDescent="0.2">
      <c r="J105" s="68"/>
    </row>
    <row r="106" spans="10:10" x14ac:dyDescent="0.2">
      <c r="J106" s="68"/>
    </row>
    <row r="107" spans="10:10" x14ac:dyDescent="0.2">
      <c r="J107" s="68"/>
    </row>
    <row r="108" spans="10:10" x14ac:dyDescent="0.2">
      <c r="J108" s="36"/>
    </row>
    <row r="109" spans="10:10" x14ac:dyDescent="0.2">
      <c r="J109" s="68"/>
    </row>
    <row r="110" spans="10:10" x14ac:dyDescent="0.2">
      <c r="J110" s="36"/>
    </row>
    <row r="111" spans="10:10" x14ac:dyDescent="0.2">
      <c r="J111" s="36"/>
    </row>
    <row r="112" spans="10:10" x14ac:dyDescent="0.2">
      <c r="J112" s="36"/>
    </row>
    <row r="113" spans="10:10" x14ac:dyDescent="0.2">
      <c r="J113" s="36"/>
    </row>
    <row r="114" spans="10:10" x14ac:dyDescent="0.2">
      <c r="J114" s="36"/>
    </row>
    <row r="115" spans="10:10" x14ac:dyDescent="0.2">
      <c r="J115" s="36"/>
    </row>
    <row r="116" spans="10:10" x14ac:dyDescent="0.2">
      <c r="J116" s="36"/>
    </row>
    <row r="117" spans="10:10" x14ac:dyDescent="0.2">
      <c r="J117" s="49"/>
    </row>
    <row r="118" spans="10:10" x14ac:dyDescent="0.2">
      <c r="J118" s="49"/>
    </row>
    <row r="119" spans="10:10" x14ac:dyDescent="0.2">
      <c r="J119" s="49"/>
    </row>
    <row r="120" spans="10:10" x14ac:dyDescent="0.2">
      <c r="J120" s="49"/>
    </row>
    <row r="121" spans="10:10" x14ac:dyDescent="0.2">
      <c r="J121" s="49"/>
    </row>
    <row r="122" spans="10:10" x14ac:dyDescent="0.2">
      <c r="J122" s="49"/>
    </row>
    <row r="123" spans="10:10" x14ac:dyDescent="0.2">
      <c r="J123" s="49"/>
    </row>
    <row r="124" spans="10:10" x14ac:dyDescent="0.2">
      <c r="J124" s="35"/>
    </row>
    <row r="125" spans="10:10" x14ac:dyDescent="0.2">
      <c r="J125" s="37"/>
    </row>
    <row r="126" spans="10:10" x14ac:dyDescent="0.2">
      <c r="J126" s="49"/>
    </row>
    <row r="127" spans="10:10" x14ac:dyDescent="0.2">
      <c r="J127" s="49"/>
    </row>
    <row r="128" spans="10:10" x14ac:dyDescent="0.2">
      <c r="J128" s="49"/>
    </row>
    <row r="129" spans="10:10" x14ac:dyDescent="0.2">
      <c r="J129" s="49"/>
    </row>
    <row r="130" spans="10:10" x14ac:dyDescent="0.2">
      <c r="J130" s="49"/>
    </row>
    <row r="131" spans="10:10" x14ac:dyDescent="0.2">
      <c r="J131" s="49"/>
    </row>
    <row r="132" spans="10:10" x14ac:dyDescent="0.2">
      <c r="J132" s="35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38" spans="10:10" x14ac:dyDescent="0.2">
      <c r="J138" s="49"/>
    </row>
    <row r="139" spans="10:10" x14ac:dyDescent="0.2">
      <c r="J139" s="49"/>
    </row>
    <row r="140" spans="10:10" x14ac:dyDescent="0.2">
      <c r="J140" s="49"/>
    </row>
    <row r="141" spans="10:10" x14ac:dyDescent="0.2">
      <c r="J141" s="71"/>
    </row>
    <row r="142" spans="10:10" x14ac:dyDescent="0.2">
      <c r="J142" s="71"/>
    </row>
    <row r="143" spans="10:10" x14ac:dyDescent="0.2">
      <c r="J143" s="71"/>
    </row>
    <row r="144" spans="10:10" x14ac:dyDescent="0.2">
      <c r="J144" s="71"/>
    </row>
    <row r="145" spans="10:10" x14ac:dyDescent="0.2">
      <c r="J145" s="49"/>
    </row>
    <row r="146" spans="10:10" x14ac:dyDescent="0.2">
      <c r="J146" s="35"/>
    </row>
    <row r="147" spans="10:10" x14ac:dyDescent="0.2">
      <c r="J147" s="35"/>
    </row>
    <row r="148" spans="10:10" x14ac:dyDescent="0.2">
      <c r="J148" s="35"/>
    </row>
    <row r="149" spans="10:10" x14ac:dyDescent="0.2">
      <c r="J149" s="35"/>
    </row>
    <row r="150" spans="10:10" x14ac:dyDescent="0.2">
      <c r="J150" s="35"/>
    </row>
    <row r="151" spans="10:10" x14ac:dyDescent="0.2">
      <c r="J151" s="35"/>
    </row>
    <row r="152" spans="10:10" x14ac:dyDescent="0.2">
      <c r="J152" s="35"/>
    </row>
    <row r="153" spans="10:10" x14ac:dyDescent="0.2">
      <c r="J153" s="35"/>
    </row>
    <row r="154" spans="10:10" x14ac:dyDescent="0.2">
      <c r="J154" s="35"/>
    </row>
    <row r="155" spans="10:10" x14ac:dyDescent="0.2">
      <c r="J155" s="35"/>
    </row>
    <row r="156" spans="10:10" x14ac:dyDescent="0.2">
      <c r="J156" s="35"/>
    </row>
    <row r="157" spans="10:10" x14ac:dyDescent="0.2">
      <c r="J157" s="35"/>
    </row>
    <row r="158" spans="10:10" x14ac:dyDescent="0.2">
      <c r="J158" s="35"/>
    </row>
    <row r="159" spans="10:10" x14ac:dyDescent="0.2">
      <c r="J159" s="35"/>
    </row>
    <row r="160" spans="10:10" x14ac:dyDescent="0.2">
      <c r="J160" s="35"/>
    </row>
    <row r="161" spans="10:10" x14ac:dyDescent="0.2">
      <c r="J161" s="35"/>
    </row>
    <row r="162" spans="10:10" x14ac:dyDescent="0.2">
      <c r="J162" s="35"/>
    </row>
    <row r="163" spans="10:10" x14ac:dyDescent="0.2">
      <c r="J163" s="35"/>
    </row>
    <row r="164" spans="10:10" x14ac:dyDescent="0.2">
      <c r="J164" s="35"/>
    </row>
    <row r="165" spans="10:10" x14ac:dyDescent="0.2">
      <c r="J165" s="35"/>
    </row>
    <row r="166" spans="10:10" x14ac:dyDescent="0.2">
      <c r="J166" s="35"/>
    </row>
    <row r="167" spans="10:10" x14ac:dyDescent="0.2">
      <c r="J167" s="35"/>
    </row>
    <row r="168" spans="10:10" x14ac:dyDescent="0.2">
      <c r="J168" s="35"/>
    </row>
    <row r="169" spans="10:10" x14ac:dyDescent="0.2">
      <c r="J169" s="35"/>
    </row>
    <row r="170" spans="10:10" x14ac:dyDescent="0.2">
      <c r="J170" s="35"/>
    </row>
  </sheetData>
  <pageMargins left="0.5" right="0.5" top="0.5" bottom="0.5" header="0.5" footer="0.5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OCT-DEC PHYSICAL 2019</vt:lpstr>
      <vt:lpstr>Payment Summary</vt:lpstr>
      <vt:lpstr>'OCT-DEC PHYSICAL 2019'!Print_Area</vt:lpstr>
      <vt:lpstr>'Payment Summary'!Print_Area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Jennifer Kennedy</cp:lastModifiedBy>
  <cp:lastPrinted>2020-01-22T23:21:26Z</cp:lastPrinted>
  <dcterms:created xsi:type="dcterms:W3CDTF">1999-09-26T23:00:31Z</dcterms:created>
  <dcterms:modified xsi:type="dcterms:W3CDTF">2020-05-06T21:50:56Z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