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4520" windowHeight="11865"/>
  </bookViews>
  <sheets>
    <sheet name="Letter" sheetId="6" r:id="rId1"/>
    <sheet name="Summary" sheetId="10" r:id="rId2"/>
    <sheet name="Recharges" sheetId="9" r:id="rId3"/>
    <sheet name="Freight" sheetId="12" r:id="rId4"/>
    <sheet name="3rdParty Roys" sheetId="13" r:id="rId5"/>
  </sheets>
  <externalReferences>
    <externalReference r:id="rId6"/>
    <externalReference r:id="rId7"/>
    <externalReference r:id="rId8"/>
    <externalReference r:id="rId9"/>
    <externalReference r:id="rId10"/>
  </externalReferences>
  <definedNames>
    <definedName name="_xlnm._FilterDatabase" localSheetId="3" hidden="1">Freight!$A$4:$F$6</definedName>
    <definedName name="_xlnm._FilterDatabase" localSheetId="1" hidden="1">Summary!$A$7:$L$9</definedName>
    <definedName name="AA">'[1]credit note'!#REF!</definedName>
    <definedName name="ACC_NO">#REF!</definedName>
    <definedName name="ADDRESS1">#REF!</definedName>
    <definedName name="ADDRESS2">#REF!</definedName>
    <definedName name="ADDRESS3">#REF!</definedName>
    <definedName name="ADMIN_COPY">'[1]credit note'!#REF!</definedName>
    <definedName name="ATTENTION">#REF!</definedName>
    <definedName name="Before_B">#REF!</definedName>
    <definedName name="Before_R">#REF!</definedName>
    <definedName name="COMMENTS">#REF!</definedName>
    <definedName name="CREDIT_COPY">'[1]credit note'!#REF!</definedName>
    <definedName name="CUST_COPY">'[1]credit note'!#REF!</definedName>
    <definedName name="DATE">#REF!</definedName>
    <definedName name="Deep_B">#REF!</definedName>
    <definedName name="Deep_R">#REF!</definedName>
    <definedName name="DESCRIPTION">#REF!</definedName>
    <definedName name="DISCOUNT">#REF!</definedName>
    <definedName name="DISTN">[2]Assumptions!#REF!</definedName>
    <definedName name="FTA_R">#REF!</definedName>
    <definedName name="GST">#REF!</definedName>
    <definedName name="GST_">#REF!</definedName>
    <definedName name="Hayley_B">#REF!</definedName>
    <definedName name="Hayley_R">#REF!</definedName>
    <definedName name="HayleyP_R">#REF!</definedName>
    <definedName name="INV_NO">#REF!</definedName>
    <definedName name="Jordon_R">#REF!</definedName>
    <definedName name="KLee_B">#REF!</definedName>
    <definedName name="KLee_R">#REF!</definedName>
    <definedName name="LABEL">#REF!</definedName>
    <definedName name="LABEL1">#REF!</definedName>
    <definedName name="LOGO">#REF!</definedName>
    <definedName name="MESSAGE">#REF!</definedName>
    <definedName name="MTH">[3]Summary!$A$2</definedName>
    <definedName name="NAME">#REF!</definedName>
    <definedName name="PRINT">#REF!</definedName>
    <definedName name="_xlnm.Print_Area" localSheetId="1">Summary!$A$1:$L$26</definedName>
    <definedName name="_xlnm.Print_Titles" localSheetId="3">Freight!$2:$4</definedName>
    <definedName name="REPLY1">'[1]credit note'!#REF!</definedName>
    <definedName name="ROY">[2]Assumptions!$A$3:$C$131</definedName>
    <definedName name="Royaltor">[4]database!$A$40:$A$64</definedName>
    <definedName name="Royaltor1">[5]database!$A$40:$D$60</definedName>
    <definedName name="Special_R">#REF!</definedName>
    <definedName name="START">'[1]credit note'!#REF!</definedName>
    <definedName name="SUBTOTALA">#REF!</definedName>
    <definedName name="SUBTOTALB">#REF!</definedName>
    <definedName name="TOTAL">#REF!</definedName>
    <definedName name="Zed_B">#REF!</definedName>
    <definedName name="Zed_R">#REF!</definedName>
  </definedNames>
  <calcPr calcId="145621"/>
</workbook>
</file>

<file path=xl/calcChain.xml><?xml version="1.0" encoding="utf-8"?>
<calcChain xmlns="http://schemas.openxmlformats.org/spreadsheetml/2006/main">
  <c r="J7" i="13" l="1"/>
  <c r="J6" i="13"/>
  <c r="J5" i="13"/>
  <c r="J4" i="13"/>
  <c r="J3" i="13"/>
  <c r="K6" i="13" l="1"/>
  <c r="L6" i="13" s="1"/>
  <c r="L1" i="13" s="1"/>
  <c r="F42" i="6" s="1"/>
  <c r="K7" i="13"/>
  <c r="L7" i="13" s="1"/>
  <c r="H7" i="13"/>
  <c r="H6" i="13"/>
  <c r="K5" i="13" l="1"/>
  <c r="L5" i="13" s="1"/>
  <c r="H5" i="13"/>
  <c r="K4" i="13"/>
  <c r="L4" i="13" s="1"/>
  <c r="H4" i="13"/>
  <c r="K3" i="13"/>
  <c r="L3" i="13" s="1"/>
  <c r="H3" i="13"/>
  <c r="K16" i="10" l="1"/>
  <c r="J16" i="10"/>
  <c r="I16" i="10"/>
  <c r="H16" i="10"/>
  <c r="G16" i="10"/>
  <c r="J14" i="10"/>
  <c r="K14" i="10" s="1"/>
  <c r="L14" i="10" s="1"/>
  <c r="I14" i="10"/>
  <c r="J13" i="10"/>
  <c r="K13" i="10" s="1"/>
  <c r="L13" i="10" s="1"/>
  <c r="I13" i="10"/>
  <c r="J12" i="10"/>
  <c r="K12" i="10" s="1"/>
  <c r="L12" i="10" s="1"/>
  <c r="I12" i="10"/>
  <c r="J11" i="10"/>
  <c r="K11" i="10" s="1"/>
  <c r="L11" i="10" s="1"/>
  <c r="I11" i="10"/>
  <c r="J10" i="10"/>
  <c r="K10" i="10" s="1"/>
  <c r="L10" i="10" s="1"/>
  <c r="I10" i="10"/>
  <c r="G13" i="10"/>
  <c r="G12" i="10"/>
  <c r="G11" i="10"/>
  <c r="G10" i="10"/>
  <c r="C9" i="12" l="1"/>
  <c r="E6" i="12"/>
  <c r="E5" i="12"/>
  <c r="G20" i="9" l="1"/>
  <c r="F30" i="6" s="1"/>
  <c r="E9" i="12"/>
  <c r="F28" i="6" s="1"/>
  <c r="G14" i="10" l="1"/>
  <c r="C20" i="6"/>
  <c r="F36" i="6" l="1"/>
  <c r="F22" i="6" l="1"/>
  <c r="F16" i="10"/>
  <c r="I9" i="10"/>
  <c r="F24" i="6" s="1"/>
  <c r="G9" i="10"/>
  <c r="J9" i="10" l="1"/>
  <c r="F26" i="6" s="1"/>
  <c r="K9" i="10" l="1"/>
  <c r="L9" i="10" l="1"/>
  <c r="L16" i="10" s="1"/>
  <c r="L19" i="10" s="1"/>
  <c r="L21" i="10" l="1"/>
  <c r="L25" i="10" s="1"/>
  <c r="F34" i="6"/>
  <c r="D44" i="9" l="1"/>
  <c r="F32" i="6" s="1"/>
  <c r="F46" i="6" l="1"/>
  <c r="B5" i="6"/>
  <c r="F50" i="6" l="1"/>
</calcChain>
</file>

<file path=xl/sharedStrings.xml><?xml version="1.0" encoding="utf-8"?>
<sst xmlns="http://schemas.openxmlformats.org/spreadsheetml/2006/main" count="141" uniqueCount="99">
  <si>
    <t>Please find attached a copy our accounting to you.</t>
  </si>
  <si>
    <t>PERIOD :</t>
  </si>
  <si>
    <t>TOTAL AMOUNT PAYABLE</t>
  </si>
  <si>
    <t>If you have any queries regarding this, please do not hesitate to contact</t>
  </si>
  <si>
    <t>Yours faithfully</t>
  </si>
  <si>
    <t>SUB-TOTAL</t>
  </si>
  <si>
    <t>Company Accountant</t>
  </si>
  <si>
    <t>PREVIOUS BALANCE</t>
  </si>
  <si>
    <t>me on (09) 375 7585 or by email, maree.mccready@umusic.com.</t>
  </si>
  <si>
    <t>Maree McCready</t>
  </si>
  <si>
    <t>Payable to UMA</t>
  </si>
  <si>
    <t>MANUFACTURING DETAIL</t>
  </si>
  <si>
    <t>CAT NO</t>
  </si>
  <si>
    <t>INV NO</t>
  </si>
  <si>
    <t>INV DATE</t>
  </si>
  <si>
    <t>QTY</t>
  </si>
  <si>
    <t>PPU</t>
  </si>
  <si>
    <t>TOTAL COST</t>
  </si>
  <si>
    <t>TOTAL</t>
  </si>
  <si>
    <t>MARKETING &amp; INITIAL COSTS</t>
  </si>
  <si>
    <t>DETAIL</t>
  </si>
  <si>
    <t>UNIVERSAL MUSIC NEW ZEALAND</t>
  </si>
  <si>
    <t>CATALOGUE</t>
  </si>
  <si>
    <t>ARTIST</t>
  </si>
  <si>
    <t>TITLE</t>
  </si>
  <si>
    <t>PPD</t>
  </si>
  <si>
    <t>DIST %</t>
  </si>
  <si>
    <t>UNITS</t>
  </si>
  <si>
    <t>GROSS SALES</t>
  </si>
  <si>
    <t>NET SALES</t>
  </si>
  <si>
    <t>DISTRIBUTION</t>
  </si>
  <si>
    <t>COPYRIGHT</t>
  </si>
  <si>
    <t>TOTAL EXPENSES</t>
  </si>
  <si>
    <t>TOTAL PAYABLE</t>
  </si>
  <si>
    <t>TOTAL(NZD)</t>
  </si>
  <si>
    <t>SUMMARY OF RESERVES</t>
  </si>
  <si>
    <t>TOTAL TO PAY</t>
  </si>
  <si>
    <t>RESERVE DUE</t>
  </si>
  <si>
    <t xml:space="preserve"> </t>
  </si>
  <si>
    <t>less  DISTRIBUTION FEE</t>
  </si>
  <si>
    <t>less  RESERVE CURRENT PERIOD</t>
  </si>
  <si>
    <t>plus  RESERVE DUE PRIOR PERIOD</t>
  </si>
  <si>
    <t>2Q16</t>
  </si>
  <si>
    <t>Catalogue</t>
  </si>
  <si>
    <t>Desciption</t>
  </si>
  <si>
    <t>Stock Receipted</t>
  </si>
  <si>
    <t>Freight Per Unit</t>
  </si>
  <si>
    <t>Freight Recharge</t>
  </si>
  <si>
    <t>Supplier Code</t>
  </si>
  <si>
    <t xml:space="preserve">AUM  </t>
  </si>
  <si>
    <t>less FREIGHT COSTS</t>
  </si>
  <si>
    <t>Via Vision Freight Recharge</t>
  </si>
  <si>
    <t>EXCHANGE RATE</t>
  </si>
  <si>
    <t>less MANUFACTURING</t>
  </si>
  <si>
    <t>less MARKETING &amp; INITIAL COSTS</t>
  </si>
  <si>
    <t>less COPYRIGHT</t>
  </si>
  <si>
    <t>SALES OF FUTURE CLASSICS RECORDINGS PTY LTD PRODUCT</t>
  </si>
  <si>
    <t>Future Classics Recordings Pty Ltd</t>
  </si>
  <si>
    <t>less RESERVE OF 20%</t>
  </si>
  <si>
    <t>FCL160CD</t>
  </si>
  <si>
    <t>FCL160LPX</t>
  </si>
  <si>
    <t>FLUME</t>
  </si>
  <si>
    <t>FLUME/SKIN</t>
  </si>
  <si>
    <t>4Q16</t>
  </si>
  <si>
    <t xml:space="preserve">SKIN (LP)               </t>
  </si>
  <si>
    <t xml:space="preserve">SKIN (CD)               </t>
  </si>
  <si>
    <t>Due 1Q17</t>
  </si>
  <si>
    <t>Due 3Q16 -paid</t>
  </si>
  <si>
    <t>3Q16</t>
  </si>
  <si>
    <t>Due 4Q16 - paid</t>
  </si>
  <si>
    <t>27410329</t>
  </si>
  <si>
    <t>27406330</t>
  </si>
  <si>
    <t>less ADVANCE CHILLSVILLE</t>
  </si>
  <si>
    <t>less ADVANCE NOW 51</t>
  </si>
  <si>
    <t>3P License Income</t>
  </si>
  <si>
    <t>Qtr</t>
  </si>
  <si>
    <t>Company</t>
  </si>
  <si>
    <t>PROJECT DESCRIPTION</t>
  </si>
  <si>
    <t>NET RATE TO PAY</t>
  </si>
  <si>
    <t>Share</t>
  </si>
  <si>
    <t>NETSALES</t>
  </si>
  <si>
    <t>ROY</t>
  </si>
  <si>
    <t>Future Classics</t>
  </si>
  <si>
    <t>5368951</t>
  </si>
  <si>
    <t>Now 50</t>
  </si>
  <si>
    <t>Flume feat. Kai</t>
  </si>
  <si>
    <t>Never Be Like You</t>
  </si>
  <si>
    <t>Now 51</t>
  </si>
  <si>
    <t>Flume feat Tove Lo</t>
  </si>
  <si>
    <t>Say It</t>
  </si>
  <si>
    <t>Chillsville 3</t>
  </si>
  <si>
    <t>Flume feat Moon Holiday</t>
  </si>
  <si>
    <t>Insane</t>
  </si>
  <si>
    <t>5374717</t>
  </si>
  <si>
    <t>5375010</t>
  </si>
  <si>
    <t>NOW 52</t>
  </si>
  <si>
    <t>GEORGE FM YEARBOOK 2016</t>
  </si>
  <si>
    <t>plus 3RD PARTY ROYALTIES</t>
  </si>
  <si>
    <t>Flume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</si>
</sst>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.00;\(#,##0.00\)"/>
    <numFmt numFmtId="165" formatCode="#,##0.00_ ;[Red]\-#,##0.00\ "/>
    <numFmt numFmtId="166" formatCode="0.00_);[Red]\(0.00\)"/>
    <numFmt numFmtId="167" formatCode="_-&quot;$&quot;* #,##0.00_-;\-&quot;$&quot;* #,##0.00_-;_-&quot;$&quot;* &quot;-&quot;??_-;_-@_-"/>
    <numFmt numFmtId="168" formatCode="_-* #,##0.00_-;\-* #,##0.00_-;_-* &quot;-&quot;??_-;_-@_-"/>
    <numFmt numFmtId="169" formatCode="_ * #,##0.00_ ;_ * \-#,##0.00_ ;_ * &quot;-&quot;??_ ;_ @_ "/>
    <numFmt numFmtId="170" formatCode="#,##0.00000;\-#,##0.00000"/>
    <numFmt numFmtId="171" formatCode="_(* #,##0.00000_);_(* \(#,##0.00000\);_(* &quot;-&quot;??_);_(@_)"/>
    <numFmt numFmtId="172" formatCode="[$-C09]dd\-mmm\-yy;@"/>
    <numFmt numFmtId="173" formatCode="#,##0.00;[Red]\(#,##0.00\)"/>
    <numFmt numFmtId="174" formatCode="0.0%"/>
    <numFmt numFmtId="175" formatCode="#,##0;[Red]\(#,##0\)"/>
  </numFmts>
  <fonts count="34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u val="double"/>
      <sz val="10"/>
      <name val="Arial"/>
      <family val="2"/>
    </font>
    <font>
      <sz val="10"/>
      <name val="Arial"/>
      <family val="2"/>
    </font>
    <font>
      <b/>
      <i/>
      <sz val="10"/>
      <name val="Arial"/>
      <family val="2"/>
    </font>
    <font>
      <sz val="10"/>
      <color theme="1"/>
      <name val="Calibri"/>
      <family val="2"/>
      <scheme val="minor"/>
    </font>
    <font>
      <sz val="8"/>
      <color theme="1"/>
      <name val="Arial"/>
      <family val="2"/>
    </font>
    <font>
      <sz val="8"/>
      <name val="Arial"/>
      <family val="2"/>
    </font>
    <font>
      <b/>
      <sz val="16"/>
      <name val="Arial"/>
      <family val="2"/>
    </font>
    <font>
      <b/>
      <sz val="8"/>
      <name val="Arial"/>
      <family val="2"/>
    </font>
    <font>
      <b/>
      <sz val="14"/>
      <name val="Arial"/>
      <family val="2"/>
    </font>
    <font>
      <u/>
      <sz val="8"/>
      <name val="Arial"/>
      <family val="2"/>
    </font>
    <font>
      <b/>
      <sz val="8"/>
      <color theme="1"/>
      <name val="Arial"/>
      <family val="2"/>
    </font>
    <font>
      <sz val="12"/>
      <name val="Arial MT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Arial Unicode MS"/>
      <family val="2"/>
    </font>
  </fonts>
  <fills count="3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11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01">
    <xf numFmtId="0" fontId="0" fillId="0" borderId="0"/>
    <xf numFmtId="43" fontId="3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6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3" fillId="0" borderId="0" applyFont="0" applyFill="0" applyBorder="0" applyAlignment="0" applyProtection="0"/>
    <xf numFmtId="170" fontId="7" fillId="0" borderId="0" applyFont="0" applyFill="0" applyBorder="0" applyAlignment="0" applyProtection="0"/>
    <xf numFmtId="169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3" fillId="0" borderId="0"/>
    <xf numFmtId="0" fontId="3" fillId="0" borderId="0"/>
    <xf numFmtId="0" fontId="16" fillId="0" borderId="0"/>
    <xf numFmtId="0" fontId="3" fillId="0" borderId="0"/>
    <xf numFmtId="0" fontId="2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" fillId="0" borderId="0"/>
    <xf numFmtId="0" fontId="3" fillId="0" borderId="0"/>
    <xf numFmtId="0" fontId="17" fillId="0" borderId="0" applyNumberFormat="0" applyFill="0" applyBorder="0" applyAlignment="0" applyProtection="0"/>
    <xf numFmtId="0" fontId="18" fillId="0" borderId="11" applyNumberFormat="0" applyFill="0" applyAlignment="0" applyProtection="0"/>
    <xf numFmtId="0" fontId="19" fillId="0" borderId="12" applyNumberFormat="0" applyFill="0" applyAlignment="0" applyProtection="0"/>
    <xf numFmtId="0" fontId="20" fillId="0" borderId="13" applyNumberFormat="0" applyFill="0" applyAlignment="0" applyProtection="0"/>
    <xf numFmtId="0" fontId="20" fillId="0" borderId="0" applyNumberFormat="0" applyFill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6" borderId="0" applyNumberFormat="0" applyBorder="0" applyAlignment="0" applyProtection="0"/>
    <xf numFmtId="0" fontId="32" fillId="17" borderId="0" applyNumberFormat="0" applyBorder="0" applyAlignment="0" applyProtection="0"/>
    <xf numFmtId="0" fontId="32" fillId="21" borderId="0" applyNumberFormat="0" applyBorder="0" applyAlignment="0" applyProtection="0"/>
    <xf numFmtId="0" fontId="32" fillId="25" borderId="0" applyNumberFormat="0" applyBorder="0" applyAlignment="0" applyProtection="0"/>
    <xf numFmtId="0" fontId="32" fillId="29" borderId="0" applyNumberFormat="0" applyBorder="0" applyAlignment="0" applyProtection="0"/>
    <xf numFmtId="0" fontId="32" fillId="33" borderId="0" applyNumberFormat="0" applyBorder="0" applyAlignment="0" applyProtection="0"/>
    <xf numFmtId="0" fontId="32" fillId="37" borderId="0" applyNumberFormat="0" applyBorder="0" applyAlignment="0" applyProtection="0"/>
    <xf numFmtId="0" fontId="32" fillId="14" borderId="0" applyNumberFormat="0" applyBorder="0" applyAlignment="0" applyProtection="0"/>
    <xf numFmtId="0" fontId="32" fillId="18" borderId="0" applyNumberFormat="0" applyBorder="0" applyAlignment="0" applyProtection="0"/>
    <xf numFmtId="0" fontId="32" fillId="22" borderId="0" applyNumberFormat="0" applyBorder="0" applyAlignment="0" applyProtection="0"/>
    <xf numFmtId="0" fontId="32" fillId="26" borderId="0" applyNumberFormat="0" applyBorder="0" applyAlignment="0" applyProtection="0"/>
    <xf numFmtId="0" fontId="32" fillId="30" borderId="0" applyNumberFormat="0" applyBorder="0" applyAlignment="0" applyProtection="0"/>
    <xf numFmtId="0" fontId="32" fillId="34" borderId="0" applyNumberFormat="0" applyBorder="0" applyAlignment="0" applyProtection="0"/>
    <xf numFmtId="0" fontId="22" fillId="8" borderId="0" applyNumberFormat="0" applyBorder="0" applyAlignment="0" applyProtection="0"/>
    <xf numFmtId="0" fontId="26" fillId="11" borderId="14" applyNumberFormat="0" applyAlignment="0" applyProtection="0"/>
    <xf numFmtId="0" fontId="28" fillId="12" borderId="17" applyNumberFormat="0" applyAlignment="0" applyProtection="0"/>
    <xf numFmtId="168" fontId="10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0" fillId="0" borderId="0" applyNumberFormat="0" applyFill="0" applyBorder="0" applyAlignment="0" applyProtection="0"/>
    <xf numFmtId="0" fontId="21" fillId="7" borderId="0" applyNumberFormat="0" applyBorder="0" applyAlignment="0" applyProtection="0"/>
    <xf numFmtId="0" fontId="24" fillId="10" borderId="14" applyNumberFormat="0" applyAlignment="0" applyProtection="0"/>
    <xf numFmtId="0" fontId="27" fillId="0" borderId="16" applyNumberFormat="0" applyFill="0" applyAlignment="0" applyProtection="0"/>
    <xf numFmtId="0" fontId="23" fillId="9" borderId="0" applyNumberFormat="0" applyBorder="0" applyAlignment="0" applyProtection="0"/>
    <xf numFmtId="0" fontId="1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13" borderId="18" applyNumberFormat="0" applyFont="0" applyAlignment="0" applyProtection="0"/>
    <xf numFmtId="0" fontId="25" fillId="11" borderId="15" applyNumberFormat="0" applyAlignment="0" applyProtection="0"/>
    <xf numFmtId="9" fontId="1" fillId="0" borderId="0" applyFont="0" applyFill="0" applyBorder="0" applyAlignment="0" applyProtection="0"/>
    <xf numFmtId="0" fontId="31" fillId="0" borderId="19" applyNumberFormat="0" applyFill="0" applyAlignment="0" applyProtection="0"/>
    <xf numFmtId="0" fontId="29" fillId="0" borderId="0" applyNumberFormat="0" applyFill="0" applyBorder="0" applyAlignment="0" applyProtection="0"/>
    <xf numFmtId="43" fontId="3" fillId="0" borderId="0" applyFont="0" applyFill="0" applyBorder="0" applyAlignment="0" applyProtection="0"/>
  </cellStyleXfs>
  <cellXfs count="134">
    <xf numFmtId="0" fontId="0" fillId="0" borderId="0" xfId="0"/>
    <xf numFmtId="15" fontId="0" fillId="0" borderId="0" xfId="0" applyNumberFormat="1" applyAlignment="1">
      <alignment horizontal="left"/>
    </xf>
    <xf numFmtId="164" fontId="0" fillId="0" borderId="0" xfId="0" applyNumberFormat="1"/>
    <xf numFmtId="14" fontId="0" fillId="0" borderId="0" xfId="0" applyNumberFormat="1"/>
    <xf numFmtId="0" fontId="0" fillId="0" borderId="1" xfId="0" applyBorder="1"/>
    <xf numFmtId="164" fontId="0" fillId="0" borderId="1" xfId="0" applyNumberFormat="1" applyBorder="1"/>
    <xf numFmtId="0" fontId="4" fillId="0" borderId="0" xfId="0" applyFont="1"/>
    <xf numFmtId="164" fontId="4" fillId="0" borderId="0" xfId="0" applyNumberFormat="1" applyFont="1"/>
    <xf numFmtId="0" fontId="0" fillId="0" borderId="2" xfId="0" applyBorder="1"/>
    <xf numFmtId="164" fontId="0" fillId="0" borderId="2" xfId="0" applyNumberFormat="1" applyBorder="1"/>
    <xf numFmtId="0" fontId="5" fillId="0" borderId="0" xfId="0" applyFont="1"/>
    <xf numFmtId="0" fontId="0" fillId="0" borderId="0" xfId="0" applyBorder="1"/>
    <xf numFmtId="164" fontId="0" fillId="0" borderId="0" xfId="0" applyNumberFormat="1" applyBorder="1"/>
    <xf numFmtId="14" fontId="0" fillId="0" borderId="0" xfId="0" applyNumberFormat="1" applyBorder="1"/>
    <xf numFmtId="17" fontId="0" fillId="0" borderId="0" xfId="0" applyNumberFormat="1"/>
    <xf numFmtId="43" fontId="0" fillId="0" borderId="0" xfId="1" applyFont="1"/>
    <xf numFmtId="0" fontId="0" fillId="0" borderId="0" xfId="0" quotePrefix="1"/>
    <xf numFmtId="0" fontId="0" fillId="2" borderId="0" xfId="0" applyFill="1"/>
    <xf numFmtId="0" fontId="9" fillId="0" borderId="0" xfId="0" applyFont="1"/>
    <xf numFmtId="0" fontId="10" fillId="0" borderId="0" xfId="0" applyFont="1"/>
    <xf numFmtId="40" fontId="9" fillId="0" borderId="0" xfId="1" applyNumberFormat="1" applyFont="1"/>
    <xf numFmtId="166" fontId="0" fillId="0" borderId="0" xfId="0" applyNumberFormat="1"/>
    <xf numFmtId="0" fontId="11" fillId="0" borderId="0" xfId="0" applyFont="1" applyAlignment="1">
      <alignment horizontal="centerContinuous"/>
    </xf>
    <xf numFmtId="0" fontId="12" fillId="3" borderId="3" xfId="0" applyFont="1" applyFill="1" applyBorder="1" applyAlignment="1">
      <alignment horizontal="center" wrapText="1"/>
    </xf>
    <xf numFmtId="15" fontId="12" fillId="3" borderId="3" xfId="0" applyNumberFormat="1" applyFont="1" applyFill="1" applyBorder="1" applyAlignment="1">
      <alignment horizontal="center" wrapText="1"/>
    </xf>
    <xf numFmtId="43" fontId="12" fillId="3" borderId="3" xfId="1" applyFont="1" applyFill="1" applyBorder="1" applyAlignment="1">
      <alignment horizontal="center" wrapText="1"/>
    </xf>
    <xf numFmtId="0" fontId="10" fillId="0" borderId="0" xfId="0" applyFont="1" applyAlignment="1">
      <alignment horizontal="center" wrapText="1"/>
    </xf>
    <xf numFmtId="0" fontId="10" fillId="0" borderId="4" xfId="0" applyFont="1" applyBorder="1" applyAlignment="1">
      <alignment horizontal="left"/>
    </xf>
    <xf numFmtId="49" fontId="10" fillId="0" borderId="4" xfId="0" applyNumberFormat="1" applyFont="1" applyBorder="1" applyAlignment="1">
      <alignment horizontal="left"/>
    </xf>
    <xf numFmtId="15" fontId="10" fillId="0" borderId="4" xfId="0" applyNumberFormat="1" applyFont="1" applyBorder="1"/>
    <xf numFmtId="0" fontId="10" fillId="0" borderId="4" xfId="0" applyFont="1" applyBorder="1"/>
    <xf numFmtId="43" fontId="10" fillId="0" borderId="4" xfId="1" applyFont="1" applyBorder="1"/>
    <xf numFmtId="43" fontId="10" fillId="4" borderId="4" xfId="1" applyFont="1" applyFill="1" applyBorder="1"/>
    <xf numFmtId="0" fontId="10" fillId="0" borderId="0" xfId="0" applyFont="1" applyAlignment="1">
      <alignment horizontal="left"/>
    </xf>
    <xf numFmtId="15" fontId="10" fillId="0" borderId="0" xfId="0" applyNumberFormat="1" applyFont="1"/>
    <xf numFmtId="43" fontId="10" fillId="5" borderId="5" xfId="1" applyFont="1" applyFill="1" applyBorder="1"/>
    <xf numFmtId="43" fontId="10" fillId="0" borderId="0" xfId="1" applyFont="1"/>
    <xf numFmtId="0" fontId="3" fillId="0" borderId="0" xfId="0" applyFont="1"/>
    <xf numFmtId="49" fontId="13" fillId="0" borderId="0" xfId="0" applyNumberFormat="1" applyFont="1" applyAlignment="1">
      <alignment horizontal="left"/>
    </xf>
    <xf numFmtId="0" fontId="13" fillId="0" borderId="0" xfId="0" applyFont="1" applyAlignment="1">
      <alignment horizontal="centerContinuous"/>
    </xf>
    <xf numFmtId="0" fontId="10" fillId="0" borderId="0" xfId="0" applyFont="1" applyAlignment="1">
      <alignment horizontal="centerContinuous"/>
    </xf>
    <xf numFmtId="9" fontId="10" fillId="0" borderId="0" xfId="0" applyNumberFormat="1" applyFont="1" applyAlignment="1">
      <alignment horizontal="centerContinuous"/>
    </xf>
    <xf numFmtId="43" fontId="10" fillId="0" borderId="0" xfId="0" applyNumberFormat="1" applyFont="1" applyAlignment="1">
      <alignment horizontal="centerContinuous"/>
    </xf>
    <xf numFmtId="17" fontId="13" fillId="0" borderId="0" xfId="0" applyNumberFormat="1" applyFont="1" applyAlignment="1">
      <alignment horizontal="centerContinuous"/>
    </xf>
    <xf numFmtId="3" fontId="10" fillId="0" borderId="0" xfId="0" applyNumberFormat="1" applyFont="1" applyAlignment="1">
      <alignment horizontal="centerContinuous"/>
    </xf>
    <xf numFmtId="49" fontId="10" fillId="0" borderId="0" xfId="0" applyNumberFormat="1" applyFont="1" applyAlignment="1">
      <alignment horizontal="left"/>
    </xf>
    <xf numFmtId="9" fontId="10" fillId="0" borderId="0" xfId="0" applyNumberFormat="1" applyFont="1"/>
    <xf numFmtId="43" fontId="10" fillId="0" borderId="0" xfId="0" applyNumberFormat="1" applyFont="1"/>
    <xf numFmtId="9" fontId="10" fillId="0" borderId="0" xfId="0" applyNumberFormat="1" applyFont="1" applyAlignment="1">
      <alignment horizontal="center"/>
    </xf>
    <xf numFmtId="0" fontId="10" fillId="5" borderId="6" xfId="0" applyFont="1" applyFill="1" applyBorder="1"/>
    <xf numFmtId="49" fontId="10" fillId="6" borderId="4" xfId="0" applyNumberFormat="1" applyFont="1" applyFill="1" applyBorder="1" applyAlignment="1">
      <alignment horizontal="left" wrapText="1"/>
    </xf>
    <xf numFmtId="0" fontId="10" fillId="6" borderId="4" xfId="0" applyFont="1" applyFill="1" applyBorder="1" applyAlignment="1">
      <alignment horizontal="center" wrapText="1"/>
    </xf>
    <xf numFmtId="9" fontId="10" fillId="6" borderId="4" xfId="0" applyNumberFormat="1" applyFont="1" applyFill="1" applyBorder="1" applyAlignment="1">
      <alignment horizontal="center" wrapText="1"/>
    </xf>
    <xf numFmtId="43" fontId="10" fillId="6" borderId="4" xfId="0" applyNumberFormat="1" applyFont="1" applyFill="1" applyBorder="1" applyAlignment="1">
      <alignment horizontal="center" wrapText="1"/>
    </xf>
    <xf numFmtId="0" fontId="10" fillId="6" borderId="7" xfId="0" applyFont="1" applyFill="1" applyBorder="1" applyAlignment="1">
      <alignment horizontal="center" wrapText="1"/>
    </xf>
    <xf numFmtId="43" fontId="10" fillId="5" borderId="8" xfId="0" applyNumberFormat="1" applyFont="1" applyFill="1" applyBorder="1"/>
    <xf numFmtId="43" fontId="10" fillId="0" borderId="0" xfId="0" applyNumberFormat="1" applyFont="1" applyFill="1"/>
    <xf numFmtId="3" fontId="10" fillId="0" borderId="0" xfId="0" applyNumberFormat="1" applyFont="1" applyFill="1"/>
    <xf numFmtId="49" fontId="10" fillId="0" borderId="5" xfId="0" applyNumberFormat="1" applyFont="1" applyBorder="1" applyAlignment="1">
      <alignment horizontal="left"/>
    </xf>
    <xf numFmtId="0" fontId="10" fillId="0" borderId="5" xfId="0" applyFont="1" applyBorder="1"/>
    <xf numFmtId="43" fontId="10" fillId="0" borderId="5" xfId="0" applyNumberFormat="1" applyFont="1" applyBorder="1"/>
    <xf numFmtId="9" fontId="10" fillId="0" borderId="5" xfId="0" applyNumberFormat="1" applyFont="1" applyBorder="1"/>
    <xf numFmtId="3" fontId="10" fillId="0" borderId="5" xfId="0" applyNumberFormat="1" applyFont="1" applyBorder="1"/>
    <xf numFmtId="43" fontId="10" fillId="5" borderId="9" xfId="0" applyNumberFormat="1" applyFont="1" applyFill="1" applyBorder="1"/>
    <xf numFmtId="3" fontId="10" fillId="0" borderId="0" xfId="0" applyNumberFormat="1" applyFont="1"/>
    <xf numFmtId="0" fontId="10" fillId="0" borderId="0" xfId="0" applyFont="1" applyFill="1" applyBorder="1"/>
    <xf numFmtId="0" fontId="14" fillId="0" borderId="0" xfId="0" applyFont="1" applyAlignment="1">
      <alignment horizontal="left"/>
    </xf>
    <xf numFmtId="0" fontId="10" fillId="0" borderId="0" xfId="0" applyFont="1" applyAlignment="1">
      <alignment horizontal="right"/>
    </xf>
    <xf numFmtId="164" fontId="10" fillId="0" borderId="0" xfId="0" applyNumberFormat="1" applyFont="1" applyFill="1" applyBorder="1"/>
    <xf numFmtId="2" fontId="10" fillId="0" borderId="0" xfId="0" applyNumberFormat="1" applyFont="1" applyFill="1" applyBorder="1"/>
    <xf numFmtId="164" fontId="10" fillId="0" borderId="5" xfId="0" applyNumberFormat="1" applyFont="1" applyFill="1" applyBorder="1"/>
    <xf numFmtId="0" fontId="10" fillId="0" borderId="0" xfId="0" applyFont="1" applyBorder="1"/>
    <xf numFmtId="167" fontId="10" fillId="0" borderId="0" xfId="0" applyNumberFormat="1" applyFont="1"/>
    <xf numFmtId="164" fontId="0" fillId="0" borderId="0" xfId="0" applyNumberFormat="1" applyFill="1"/>
    <xf numFmtId="0" fontId="15" fillId="0" borderId="0" xfId="0" applyFont="1"/>
    <xf numFmtId="40" fontId="9" fillId="0" borderId="0" xfId="0" applyNumberFormat="1" applyFont="1"/>
    <xf numFmtId="14" fontId="9" fillId="0" borderId="0" xfId="0" applyNumberFormat="1" applyFont="1"/>
    <xf numFmtId="0" fontId="13" fillId="0" borderId="0" xfId="0" applyFont="1" applyFill="1"/>
    <xf numFmtId="0" fontId="0" fillId="0" borderId="0" xfId="0" applyFill="1"/>
    <xf numFmtId="3" fontId="0" fillId="0" borderId="0" xfId="0" applyNumberFormat="1" applyFill="1"/>
    <xf numFmtId="49" fontId="10" fillId="0" borderId="0" xfId="0" applyNumberFormat="1" applyFont="1" applyFill="1"/>
    <xf numFmtId="0" fontId="10" fillId="0" borderId="0" xfId="0" applyFont="1" applyFill="1"/>
    <xf numFmtId="168" fontId="10" fillId="0" borderId="0" xfId="0" applyNumberFormat="1" applyFont="1" applyFill="1"/>
    <xf numFmtId="0" fontId="10" fillId="0" borderId="10" xfId="0" applyFont="1" applyFill="1" applyBorder="1"/>
    <xf numFmtId="3" fontId="10" fillId="0" borderId="10" xfId="0" applyNumberFormat="1" applyFont="1" applyFill="1" applyBorder="1"/>
    <xf numFmtId="168" fontId="10" fillId="0" borderId="10" xfId="0" applyNumberFormat="1" applyFont="1" applyFill="1" applyBorder="1"/>
    <xf numFmtId="4" fontId="10" fillId="0" borderId="10" xfId="0" applyNumberFormat="1" applyFont="1" applyFill="1" applyBorder="1"/>
    <xf numFmtId="171" fontId="10" fillId="4" borderId="4" xfId="1" applyNumberFormat="1" applyFont="1" applyFill="1" applyBorder="1"/>
    <xf numFmtId="17" fontId="3" fillId="0" borderId="0" xfId="0" applyNumberFormat="1" applyFont="1" applyFill="1"/>
    <xf numFmtId="0" fontId="0" fillId="0" borderId="0" xfId="0"/>
    <xf numFmtId="165" fontId="33" fillId="0" borderId="0" xfId="0" applyNumberFormat="1" applyFont="1" applyFill="1" applyAlignment="1"/>
    <xf numFmtId="0" fontId="0" fillId="0" borderId="0" xfId="0"/>
    <xf numFmtId="165" fontId="33" fillId="0" borderId="0" xfId="0" applyNumberFormat="1" applyFont="1" applyFill="1" applyAlignment="1"/>
    <xf numFmtId="0" fontId="9" fillId="0" borderId="0" xfId="0" applyFont="1"/>
    <xf numFmtId="0" fontId="9" fillId="0" borderId="0" xfId="0" applyFont="1" applyAlignment="1">
      <alignment horizontal="left"/>
    </xf>
    <xf numFmtId="0" fontId="0" fillId="0" borderId="0" xfId="0" applyNumberFormat="1"/>
    <xf numFmtId="49" fontId="0" fillId="0" borderId="0" xfId="0" applyNumberFormat="1"/>
    <xf numFmtId="0" fontId="33" fillId="0" borderId="0" xfId="0" applyFont="1"/>
    <xf numFmtId="166" fontId="9" fillId="0" borderId="0" xfId="0" applyNumberFormat="1" applyFont="1"/>
    <xf numFmtId="0" fontId="9" fillId="0" borderId="0" xfId="0" applyFont="1" applyAlignment="1">
      <alignment horizontal="right"/>
    </xf>
    <xf numFmtId="40" fontId="0" fillId="0" borderId="0" xfId="0" applyNumberFormat="1"/>
    <xf numFmtId="165" fontId="33" fillId="0" borderId="0" xfId="37" applyNumberFormat="1" applyFont="1" applyFill="1"/>
    <xf numFmtId="0" fontId="33" fillId="0" borderId="0" xfId="0" applyFont="1" applyAlignment="1">
      <alignment horizontal="right"/>
    </xf>
    <xf numFmtId="0" fontId="33" fillId="0" borderId="0" xfId="0" applyFont="1" applyAlignment="1">
      <alignment horizontal="center"/>
    </xf>
    <xf numFmtId="172" fontId="33" fillId="0" borderId="0" xfId="0" applyNumberFormat="1" applyFont="1" applyAlignment="1"/>
    <xf numFmtId="0" fontId="4" fillId="0" borderId="0" xfId="26" applyFont="1"/>
    <xf numFmtId="0" fontId="3" fillId="0" borderId="0" xfId="26"/>
    <xf numFmtId="0" fontId="3" fillId="0" borderId="0" xfId="26" applyAlignment="1">
      <alignment horizontal="center"/>
    </xf>
    <xf numFmtId="173" fontId="10" fillId="0" borderId="0" xfId="26" applyNumberFormat="1" applyFont="1"/>
    <xf numFmtId="49" fontId="12" fillId="38" borderId="20" xfId="25" applyNumberFormat="1" applyFont="1" applyFill="1" applyBorder="1" applyAlignment="1">
      <alignment horizontal="center" vertical="top" wrapText="1"/>
    </xf>
    <xf numFmtId="0" fontId="12" fillId="38" borderId="20" xfId="25" applyFont="1" applyFill="1" applyBorder="1" applyAlignment="1">
      <alignment horizontal="center" vertical="top" wrapText="1"/>
    </xf>
    <xf numFmtId="174" fontId="12" fillId="38" borderId="20" xfId="29" applyNumberFormat="1" applyFont="1" applyFill="1" applyBorder="1" applyAlignment="1">
      <alignment horizontal="center" vertical="top" wrapText="1"/>
    </xf>
    <xf numFmtId="173" fontId="12" fillId="38" borderId="20" xfId="100" applyNumberFormat="1" applyFont="1" applyFill="1" applyBorder="1" applyAlignment="1">
      <alignment horizontal="center" vertical="top" wrapText="1"/>
    </xf>
    <xf numFmtId="0" fontId="12" fillId="0" borderId="0" xfId="26" applyFont="1" applyAlignment="1">
      <alignment horizontal="center" vertical="top" wrapText="1"/>
    </xf>
    <xf numFmtId="0" fontId="10" fillId="0" borderId="0" xfId="25" applyFont="1" applyBorder="1"/>
    <xf numFmtId="0" fontId="10" fillId="0" borderId="0" xfId="25" applyFont="1" applyBorder="1" applyAlignment="1">
      <alignment vertical="top"/>
    </xf>
    <xf numFmtId="49" fontId="10" fillId="0" borderId="0" xfId="25" applyNumberFormat="1" applyFont="1" applyFill="1" applyBorder="1" applyAlignment="1">
      <alignment horizontal="center" vertical="top"/>
    </xf>
    <xf numFmtId="0" fontId="10" fillId="0" borderId="0" xfId="25" applyNumberFormat="1" applyFont="1" applyBorder="1" applyAlignment="1">
      <alignment vertical="top" wrapText="1"/>
    </xf>
    <xf numFmtId="0" fontId="10" fillId="0" borderId="0" xfId="25" applyFont="1" applyFill="1" applyBorder="1" applyAlignment="1">
      <alignment vertical="top" wrapText="1"/>
    </xf>
    <xf numFmtId="174" fontId="10" fillId="0" borderId="0" xfId="29" applyNumberFormat="1" applyFont="1" applyFill="1" applyBorder="1" applyAlignment="1">
      <alignment vertical="top" wrapText="1"/>
    </xf>
    <xf numFmtId="10" fontId="10" fillId="0" borderId="0" xfId="30" applyNumberFormat="1" applyFont="1" applyFill="1" applyBorder="1" applyAlignment="1">
      <alignment vertical="top" wrapText="1"/>
    </xf>
    <xf numFmtId="43" fontId="10" fillId="0" borderId="0" xfId="100" applyFont="1" applyFill="1" applyBorder="1" applyAlignment="1">
      <alignment vertical="top" wrapText="1"/>
    </xf>
    <xf numFmtId="175" fontId="10" fillId="0" borderId="0" xfId="100" applyNumberFormat="1" applyFont="1" applyFill="1" applyBorder="1" applyAlignment="1">
      <alignment vertical="top" wrapText="1"/>
    </xf>
    <xf numFmtId="173" fontId="10" fillId="0" borderId="0" xfId="100" applyNumberFormat="1" applyFont="1" applyFill="1" applyBorder="1" applyAlignment="1">
      <alignment vertical="top" wrapText="1"/>
    </xf>
    <xf numFmtId="0" fontId="10" fillId="0" borderId="0" xfId="26" applyFont="1" applyBorder="1" applyAlignment="1">
      <alignment vertical="top"/>
    </xf>
    <xf numFmtId="0" fontId="10" fillId="0" borderId="0" xfId="26" applyFont="1" applyBorder="1" applyAlignment="1">
      <alignment horizontal="center"/>
    </xf>
    <xf numFmtId="0" fontId="10" fillId="0" borderId="0" xfId="26" applyNumberFormat="1" applyFont="1" applyBorder="1" applyAlignment="1">
      <alignment vertical="top"/>
    </xf>
    <xf numFmtId="0" fontId="10" fillId="0" borderId="0" xfId="26" applyFont="1" applyFill="1" applyBorder="1" applyAlignment="1">
      <alignment vertical="top"/>
    </xf>
    <xf numFmtId="174" fontId="10" fillId="0" borderId="0" xfId="30" applyNumberFormat="1" applyFont="1" applyFill="1" applyBorder="1" applyAlignment="1">
      <alignment vertical="top" wrapText="1"/>
    </xf>
    <xf numFmtId="0" fontId="10" fillId="0" borderId="0" xfId="26" applyFont="1" applyBorder="1"/>
    <xf numFmtId="0" fontId="10" fillId="0" borderId="0" xfId="26" applyFont="1"/>
    <xf numFmtId="0" fontId="10" fillId="0" borderId="0" xfId="26" applyFont="1" applyAlignment="1">
      <alignment horizontal="center"/>
    </xf>
    <xf numFmtId="0" fontId="3" fillId="0" borderId="0" xfId="0" applyFont="1" applyBorder="1"/>
    <xf numFmtId="43" fontId="10" fillId="0" borderId="0" xfId="1" applyFont="1" applyFill="1" applyBorder="1" applyAlignment="1">
      <alignment vertical="top" wrapText="1"/>
    </xf>
  </cellXfs>
  <cellStyles count="101">
    <cellStyle name="20% - Accent1 2" xfId="43"/>
    <cellStyle name="20% - Accent2 2" xfId="44"/>
    <cellStyle name="20% - Accent3 2" xfId="45"/>
    <cellStyle name="20% - Accent4 2" xfId="46"/>
    <cellStyle name="20% - Accent5 2" xfId="47"/>
    <cellStyle name="20% - Accent6 2" xfId="48"/>
    <cellStyle name="40% - Accent1 2" xfId="49"/>
    <cellStyle name="40% - Accent2 2" xfId="50"/>
    <cellStyle name="40% - Accent3 2" xfId="51"/>
    <cellStyle name="40% - Accent4 2" xfId="52"/>
    <cellStyle name="40% - Accent5 2" xfId="53"/>
    <cellStyle name="40% - Accent6 2" xfId="54"/>
    <cellStyle name="60% - Accent1 2" xfId="55"/>
    <cellStyle name="60% - Accent2 2" xfId="56"/>
    <cellStyle name="60% - Accent3 2" xfId="57"/>
    <cellStyle name="60% - Accent4 2" xfId="58"/>
    <cellStyle name="60% - Accent5 2" xfId="59"/>
    <cellStyle name="60% - Accent6 2" xfId="60"/>
    <cellStyle name="Accent1 2" xfId="61"/>
    <cellStyle name="Accent2 2" xfId="62"/>
    <cellStyle name="Accent3 2" xfId="63"/>
    <cellStyle name="Accent4 2" xfId="64"/>
    <cellStyle name="Accent5 2" xfId="65"/>
    <cellStyle name="Accent6 2" xfId="66"/>
    <cellStyle name="Bad 2" xfId="67"/>
    <cellStyle name="Calculation 2" xfId="68"/>
    <cellStyle name="Check Cell 2" xfId="69"/>
    <cellStyle name="Comma" xfId="1" builtinId="3"/>
    <cellStyle name="Comma 17 2" xfId="9"/>
    <cellStyle name="Comma 19 2" xfId="10"/>
    <cellStyle name="Comma 2" xfId="2"/>
    <cellStyle name="Comma 2 2" xfId="11"/>
    <cellStyle name="Comma 2 3" xfId="12"/>
    <cellStyle name="Comma 2 3 2" xfId="13"/>
    <cellStyle name="Comma 2 3 3" xfId="70"/>
    <cellStyle name="Comma 2 4" xfId="14"/>
    <cellStyle name="Comma 3" xfId="15"/>
    <cellStyle name="Comma 3 2" xfId="16"/>
    <cellStyle name="Comma 3 3" xfId="100"/>
    <cellStyle name="Comma 36" xfId="17"/>
    <cellStyle name="Comma 4" xfId="18"/>
    <cellStyle name="Comma 4 2" xfId="71"/>
    <cellStyle name="Comma 5" xfId="19"/>
    <cellStyle name="Comma 5 2" xfId="72"/>
    <cellStyle name="Comma 6" xfId="73"/>
    <cellStyle name="Comma 6 2" xfId="74"/>
    <cellStyle name="Comma 7" xfId="75"/>
    <cellStyle name="Currency 2" xfId="20"/>
    <cellStyle name="Currency 2 2" xfId="76"/>
    <cellStyle name="Currency 3" xfId="21"/>
    <cellStyle name="Currency 4" xfId="22"/>
    <cellStyle name="Currency 5" xfId="77"/>
    <cellStyle name="Currency 5 2" xfId="78"/>
    <cellStyle name="Currency 6" xfId="79"/>
    <cellStyle name="Currency 6 2" xfId="80"/>
    <cellStyle name="Currency 7" xfId="81"/>
    <cellStyle name="Explanatory Text 2" xfId="82"/>
    <cellStyle name="Good 2" xfId="83"/>
    <cellStyle name="Heading 1" xfId="39" builtinId="16" customBuiltin="1"/>
    <cellStyle name="Heading 2" xfId="40" builtinId="17" customBuiltin="1"/>
    <cellStyle name="Heading 3" xfId="41" builtinId="18" customBuiltin="1"/>
    <cellStyle name="Heading 4" xfId="42" builtinId="19" customBuiltin="1"/>
    <cellStyle name="Input 2" xfId="84"/>
    <cellStyle name="Linked Cell 2" xfId="85"/>
    <cellStyle name="Neutral 2" xfId="86"/>
    <cellStyle name="Normal" xfId="0" builtinId="0"/>
    <cellStyle name="Normal 2" xfId="3"/>
    <cellStyle name="Normal 2 2" xfId="7"/>
    <cellStyle name="Normal 2 2 2" xfId="88"/>
    <cellStyle name="Normal 2 3" xfId="23"/>
    <cellStyle name="Normal 2 3 2" xfId="24"/>
    <cellStyle name="Normal 2 4" xfId="25"/>
    <cellStyle name="Normal 2 5" xfId="87"/>
    <cellStyle name="Normal 3" xfId="26"/>
    <cellStyle name="Normal 3 2" xfId="27"/>
    <cellStyle name="Normal 3 2 2" xfId="89"/>
    <cellStyle name="Normal 4" xfId="90"/>
    <cellStyle name="Normal 5" xfId="28"/>
    <cellStyle name="Normal 6" xfId="91"/>
    <cellStyle name="Normal 6 2" xfId="92"/>
    <cellStyle name="Normal 7" xfId="37"/>
    <cellStyle name="Normal 7 2" xfId="93"/>
    <cellStyle name="Normal 8" xfId="94"/>
    <cellStyle name="Note 2" xfId="95"/>
    <cellStyle name="Output 2" xfId="96"/>
    <cellStyle name="Percent 18 2" xfId="29"/>
    <cellStyle name="Percent 2" xfId="4"/>
    <cellStyle name="Percent 2 2" xfId="5"/>
    <cellStyle name="Percent 2 2 2" xfId="8"/>
    <cellStyle name="Percent 2 3" xfId="30"/>
    <cellStyle name="Percent 2 4" xfId="6"/>
    <cellStyle name="Percent 2 5" xfId="97"/>
    <cellStyle name="Percent 3" xfId="31"/>
    <cellStyle name="Percent 4" xfId="32"/>
    <cellStyle name="Percent 5" xfId="33"/>
    <cellStyle name="Percent 6" xfId="34"/>
    <cellStyle name="Percent 7" xfId="35"/>
    <cellStyle name="Style 1" xfId="36"/>
    <cellStyle name="Title" xfId="38" builtinId="15" customBuiltin="1"/>
    <cellStyle name="Total 2" xfId="98"/>
    <cellStyle name="Warning Text 2" xfId="9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5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4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Wks\FINANCE\royalty\Aust%20Royalties\OTHER%20ACCOUNTING\Roys%20reported%20to%20Oz\2007\Roys%20reported%20to%20Oz\Roys%20reported%20to%20Oz\Roys%20reported%20to%20Oz\Roys%20reported%20to%20Oz\Oz%204Q02%20to%204Q03%20(OZ%20BACKUP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Stock_040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Wks\FINANCE\RECONS\Local%20Artists\8000%20by%20artist%20CY03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Wks\FINANCE\royalty\3P%20royalties\EMI%202005Q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Wks\FINANCE\royalty\3P%20royalties\EMI%202004Q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edit note"/>
      <sheetName val="SUMMARY"/>
      <sheetName val="4Q03"/>
      <sheetName val="3Q03"/>
      <sheetName val="2Q03"/>
      <sheetName val="1Q03"/>
      <sheetName val="4Q02"/>
    </sheetNames>
    <sheetDataSet>
      <sheetData sheetId="0"/>
      <sheetData sheetId="1" refreshError="1"/>
      <sheetData sheetId="2"/>
      <sheetData sheetId="3"/>
      <sheetData sheetId="4"/>
      <sheetData sheetId="5"/>
      <sheetData sheetId="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ventory Movement"/>
      <sheetName val="Pieces &amp; suppliers"/>
      <sheetName val="Deletions"/>
      <sheetName val="RIANZ NOS"/>
      <sheetName val="Assumptions"/>
      <sheetName val="Stock Jnl"/>
      <sheetName val="STOCK MOVEMENTS"/>
      <sheetName val="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3">
          <cell r="A3" t="str">
            <v>2000001</v>
          </cell>
          <cell r="B3" t="str">
            <v>NELLY - NELLYVILLE</v>
          </cell>
          <cell r="C3" t="str">
            <v>OTHINT</v>
          </cell>
        </row>
        <row r="4">
          <cell r="A4" t="str">
            <v>2000002</v>
          </cell>
          <cell r="B4" t="str">
            <v>EMINEM  - THE EMINEM SHOW</v>
          </cell>
          <cell r="C4" t="str">
            <v>OTHINT</v>
          </cell>
        </row>
        <row r="5">
          <cell r="A5" t="str">
            <v>2000003</v>
          </cell>
          <cell r="B5" t="str">
            <v>NIRVANA - GREATEST HITS</v>
          </cell>
          <cell r="C5" t="str">
            <v>OTHINT</v>
          </cell>
        </row>
        <row r="6">
          <cell r="A6" t="str">
            <v>2000004</v>
          </cell>
          <cell r="B6" t="str">
            <v>MARILYN MANSON - GOLDEN AGE OF GROTESQUE</v>
          </cell>
          <cell r="C6" t="str">
            <v>OTHINT</v>
          </cell>
        </row>
        <row r="7">
          <cell r="A7" t="str">
            <v>2000005</v>
          </cell>
          <cell r="B7" t="str">
            <v>STING - SACRED LOVE</v>
          </cell>
          <cell r="C7" t="str">
            <v>OTHINT</v>
          </cell>
        </row>
        <row r="8">
          <cell r="A8" t="str">
            <v>2000006</v>
          </cell>
          <cell r="B8" t="str">
            <v>LIMP BIZKIT - RESULTS MAY VARY</v>
          </cell>
          <cell r="C8" t="str">
            <v>OTHINT</v>
          </cell>
        </row>
        <row r="9">
          <cell r="A9" t="str">
            <v>2000007</v>
          </cell>
          <cell r="B9" t="str">
            <v>PUDDLE OF MUDD - NEW</v>
          </cell>
          <cell r="C9" t="str">
            <v>OTHINT</v>
          </cell>
        </row>
        <row r="10">
          <cell r="A10" t="str">
            <v>2000008</v>
          </cell>
          <cell r="B10" t="str">
            <v>NELLY FURTADO - FOLKLORE</v>
          </cell>
          <cell r="C10" t="str">
            <v>OTHINT</v>
          </cell>
        </row>
        <row r="11">
          <cell r="A11" t="str">
            <v>2000009</v>
          </cell>
          <cell r="B11" t="str">
            <v>ENRIQUE IGESIAS - SEVEN</v>
          </cell>
          <cell r="C11" t="str">
            <v>OTHINT</v>
          </cell>
        </row>
        <row r="12">
          <cell r="A12" t="str">
            <v>2000010</v>
          </cell>
          <cell r="B12" t="str">
            <v>NO DOUBT - SINGLES COLLECTION</v>
          </cell>
          <cell r="C12" t="str">
            <v>OTHINT</v>
          </cell>
        </row>
        <row r="13">
          <cell r="A13" t="str">
            <v>2000011</v>
          </cell>
          <cell r="B13" t="str">
            <v>BON JOVI - BOUNCE</v>
          </cell>
          <cell r="C13" t="str">
            <v>OTHINT</v>
          </cell>
        </row>
        <row r="14">
          <cell r="A14" t="str">
            <v>2000012</v>
          </cell>
          <cell r="B14" t="str">
            <v>MARIAH CAREY - CHARMBRACELET</v>
          </cell>
          <cell r="C14" t="str">
            <v>OTHINT</v>
          </cell>
        </row>
        <row r="15">
          <cell r="A15" t="str">
            <v>2000013</v>
          </cell>
          <cell r="B15" t="str">
            <v>JA RULE - LAST TEMPTATION</v>
          </cell>
          <cell r="C15" t="str">
            <v>OTHINT</v>
          </cell>
        </row>
        <row r="16">
          <cell r="A16" t="str">
            <v>2000014</v>
          </cell>
          <cell r="B16" t="str">
            <v>SUM41 - DOES THIS LOOK INFECTED?</v>
          </cell>
          <cell r="C16" t="str">
            <v>OTHINT</v>
          </cell>
        </row>
        <row r="17">
          <cell r="A17" t="str">
            <v>2000015</v>
          </cell>
          <cell r="B17" t="str">
            <v>ASHANTI - CHAPTER II</v>
          </cell>
          <cell r="C17" t="str">
            <v>OTHINT</v>
          </cell>
        </row>
        <row r="18">
          <cell r="A18" t="str">
            <v>2000016</v>
          </cell>
          <cell r="B18" t="str">
            <v>JA RULE - NEW</v>
          </cell>
          <cell r="C18" t="str">
            <v>OTHINT</v>
          </cell>
        </row>
        <row r="19">
          <cell r="A19" t="str">
            <v>2000017</v>
          </cell>
          <cell r="B19" t="str">
            <v>NICKLEBACK - THE LONG ROAD</v>
          </cell>
          <cell r="C19" t="str">
            <v>DIST</v>
          </cell>
        </row>
        <row r="20">
          <cell r="A20" t="str">
            <v>2000018</v>
          </cell>
          <cell r="B20" t="str">
            <v>SHAGGY - LUCKY DAY</v>
          </cell>
          <cell r="C20" t="str">
            <v>OTHINT</v>
          </cell>
        </row>
        <row r="21">
          <cell r="A21" t="str">
            <v>2000019</v>
          </cell>
          <cell r="B21" t="str">
            <v>MARY J BLIGE - LOVE AND LIFE</v>
          </cell>
          <cell r="C21" t="str">
            <v>OTHINT</v>
          </cell>
        </row>
        <row r="22">
          <cell r="A22" t="str">
            <v>2000020</v>
          </cell>
          <cell r="B22" t="str">
            <v>BLINK 182 - NEW</v>
          </cell>
          <cell r="C22" t="str">
            <v>OTHINT</v>
          </cell>
        </row>
        <row r="23">
          <cell r="A23" t="str">
            <v>2000021</v>
          </cell>
          <cell r="B23" t="str">
            <v>SHANIA TWAIN - UP</v>
          </cell>
          <cell r="C23" t="str">
            <v>OTHINT</v>
          </cell>
        </row>
        <row r="24">
          <cell r="A24" t="str">
            <v>2000022</v>
          </cell>
          <cell r="B24" t="str">
            <v>U2 - BEST OF 1990-2000</v>
          </cell>
          <cell r="C24" t="str">
            <v>OTHINT</v>
          </cell>
        </row>
        <row r="25">
          <cell r="A25" t="str">
            <v>2000023</v>
          </cell>
          <cell r="B25" t="str">
            <v>NESIAN MYSTIK - POLYSATURATED</v>
          </cell>
          <cell r="C25" t="str">
            <v>DIST</v>
          </cell>
        </row>
        <row r="26">
          <cell r="A26" t="str">
            <v>2000024</v>
          </cell>
          <cell r="B26" t="str">
            <v>MAREKO - WHITE SUNDAY</v>
          </cell>
          <cell r="C26" t="str">
            <v>DIST</v>
          </cell>
        </row>
        <row r="27">
          <cell r="A27" t="str">
            <v>2000025</v>
          </cell>
          <cell r="B27" t="str">
            <v>SOPHIE ELLIS BEXTOR - SHOOT FROM THE HIP</v>
          </cell>
          <cell r="C27" t="str">
            <v>OTHINT</v>
          </cell>
        </row>
        <row r="28">
          <cell r="A28" t="str">
            <v>2000026</v>
          </cell>
          <cell r="B28" t="str">
            <v>RONAN KEATING - TURN IT ON</v>
          </cell>
          <cell r="C28" t="str">
            <v>OTHINT</v>
          </cell>
        </row>
        <row r="29">
          <cell r="A29" t="str">
            <v>2000027</v>
          </cell>
          <cell r="B29" t="str">
            <v>HIVES - NEW</v>
          </cell>
          <cell r="C29" t="str">
            <v>OTHINT</v>
          </cell>
        </row>
        <row r="30">
          <cell r="A30" t="str">
            <v>2000028</v>
          </cell>
          <cell r="B30" t="str">
            <v>TEXAS - CAREFUL WHAT YOU WISH FOR</v>
          </cell>
          <cell r="C30" t="str">
            <v>OTHINT</v>
          </cell>
        </row>
        <row r="31">
          <cell r="A31" t="str">
            <v>2000029</v>
          </cell>
          <cell r="B31" t="str">
            <v>A TEENS - POP TIL YOU DROP</v>
          </cell>
          <cell r="C31" t="str">
            <v>OTHINT</v>
          </cell>
        </row>
        <row r="32">
          <cell r="A32" t="str">
            <v>2000030</v>
          </cell>
          <cell r="B32" t="str">
            <v>CARDIGANS - LONG GONE BEFORE DAYLIGHT</v>
          </cell>
          <cell r="C32" t="str">
            <v>OTHINT</v>
          </cell>
        </row>
        <row r="33">
          <cell r="A33" t="str">
            <v>2000031</v>
          </cell>
          <cell r="B33" t="str">
            <v>EMINEM  - 8 MILE OST</v>
          </cell>
          <cell r="C33" t="str">
            <v>OTHINT</v>
          </cell>
        </row>
        <row r="34">
          <cell r="A34" t="str">
            <v>2000032</v>
          </cell>
          <cell r="B34" t="str">
            <v>TATU - 200KM</v>
          </cell>
          <cell r="C34" t="str">
            <v>OTHINT</v>
          </cell>
        </row>
        <row r="35">
          <cell r="A35" t="str">
            <v>2000033</v>
          </cell>
          <cell r="B35" t="str">
            <v>50CENT - GET RICH OR DIE TRYING</v>
          </cell>
          <cell r="C35" t="str">
            <v>OTHINT</v>
          </cell>
        </row>
        <row r="36">
          <cell r="A36" t="str">
            <v>2000034</v>
          </cell>
          <cell r="B36" t="str">
            <v>METALLICA - ST ANGER</v>
          </cell>
          <cell r="C36" t="str">
            <v>OTHINT</v>
          </cell>
        </row>
        <row r="37">
          <cell r="A37" t="str">
            <v>2000035</v>
          </cell>
          <cell r="B37" t="str">
            <v>SHERYL CROW - GREATEST HITS</v>
          </cell>
          <cell r="C37" t="str">
            <v>OTHINT</v>
          </cell>
        </row>
        <row r="38">
          <cell r="A38" t="str">
            <v>2000036</v>
          </cell>
          <cell r="B38" t="str">
            <v>HAYLEY WESTENRA - PURE</v>
          </cell>
          <cell r="C38" t="str">
            <v>OTHCLAS</v>
          </cell>
        </row>
        <row r="39">
          <cell r="A39" t="str">
            <v>2000037</v>
          </cell>
          <cell r="B39" t="str">
            <v>RELAXING CLASSICS - VARIOUS ARTISTS</v>
          </cell>
          <cell r="C39" t="str">
            <v>OTHCLAS</v>
          </cell>
        </row>
        <row r="40">
          <cell r="A40" t="str">
            <v>2000038</v>
          </cell>
          <cell r="B40" t="str">
            <v>DEAN CHANDLER - DEAN CHANDLER</v>
          </cell>
          <cell r="C40" t="str">
            <v>OTHINT</v>
          </cell>
        </row>
        <row r="41">
          <cell r="A41" t="str">
            <v>2000039</v>
          </cell>
          <cell r="B41" t="str">
            <v>DEI HAMO - TBC</v>
          </cell>
          <cell r="C41" t="str">
            <v>DOM</v>
          </cell>
        </row>
        <row r="42">
          <cell r="A42" t="str">
            <v>2000040</v>
          </cell>
          <cell r="B42" t="str">
            <v>ELEMENO P - LOVE &amp; DISRESPECT</v>
          </cell>
          <cell r="C42" t="str">
            <v>DOM</v>
          </cell>
        </row>
        <row r="43">
          <cell r="A43" t="str">
            <v>2000041</v>
          </cell>
          <cell r="B43" t="str">
            <v>HOUSE OF DOWNTOWN - MUTHA FUNKIN EARTH</v>
          </cell>
          <cell r="C43" t="str">
            <v>DOM</v>
          </cell>
        </row>
        <row r="44">
          <cell r="A44" t="str">
            <v>2000042</v>
          </cell>
          <cell r="B44" t="str">
            <v>POWDERFINGER - VULTURE STREET</v>
          </cell>
          <cell r="C44" t="str">
            <v>OTHINT</v>
          </cell>
        </row>
        <row r="45">
          <cell r="A45" t="str">
            <v>2000043</v>
          </cell>
          <cell r="B45" t="str">
            <v>VERVE REMIXED - VARIOUS ARTISTS</v>
          </cell>
          <cell r="C45" t="str">
            <v>OTHINT</v>
          </cell>
        </row>
        <row r="46">
          <cell r="A46" t="str">
            <v>2000044</v>
          </cell>
          <cell r="B46" t="str">
            <v>OFF THE HOOK 2 - COMPILATION</v>
          </cell>
          <cell r="C46" t="str">
            <v>SPM</v>
          </cell>
        </row>
        <row r="47">
          <cell r="A47" t="str">
            <v>2000045</v>
          </cell>
          <cell r="B47" t="str">
            <v>TOP OF THE POPS 3 - COMPILATION</v>
          </cell>
          <cell r="C47" t="str">
            <v>SPM</v>
          </cell>
        </row>
        <row r="48">
          <cell r="A48" t="str">
            <v>2000046</v>
          </cell>
          <cell r="B48" t="str">
            <v>GIVE IT A WHIRL - VARIOUS ARTISTS</v>
          </cell>
          <cell r="C48" t="str">
            <v>SPM</v>
          </cell>
        </row>
        <row r="49">
          <cell r="A49" t="str">
            <v>2000047</v>
          </cell>
          <cell r="B49" t="str">
            <v>HIP HOP COLLECTION 1 - COMPILATION</v>
          </cell>
          <cell r="C49" t="str">
            <v>SPM</v>
          </cell>
        </row>
        <row r="50">
          <cell r="A50" t="str">
            <v>2000048</v>
          </cell>
          <cell r="B50" t="str">
            <v>IN THE WEE SMALL HOURS - COMPILATION</v>
          </cell>
          <cell r="C50" t="str">
            <v>SPM</v>
          </cell>
        </row>
        <row r="51">
          <cell r="A51" t="str">
            <v>2000049</v>
          </cell>
          <cell r="B51" t="str">
            <v>KEYS TO THE GROOVE - BEVAN KEYS</v>
          </cell>
          <cell r="C51" t="str">
            <v>SPM</v>
          </cell>
        </row>
        <row r="52">
          <cell r="A52" t="str">
            <v>2000050</v>
          </cell>
          <cell r="B52" t="str">
            <v>LAGERED - CLOUD NINE</v>
          </cell>
          <cell r="C52" t="str">
            <v>SPM</v>
          </cell>
        </row>
        <row r="53">
          <cell r="A53" t="str">
            <v>2000051</v>
          </cell>
          <cell r="B53" t="str">
            <v>MAJOR FLAVOURS 4 - COMPILATION</v>
          </cell>
          <cell r="C53" t="str">
            <v>SPM</v>
          </cell>
        </row>
        <row r="54">
          <cell r="A54" t="str">
            <v>2000052</v>
          </cell>
          <cell r="B54" t="str">
            <v>MINT 2 - COMPILATION</v>
          </cell>
          <cell r="C54" t="str">
            <v>SPM</v>
          </cell>
        </row>
        <row r="55">
          <cell r="A55" t="str">
            <v>2000053</v>
          </cell>
          <cell r="B55" t="str">
            <v>SMOOTH JAZZ 1 - VARIOUS ARTISTS</v>
          </cell>
          <cell r="C55" t="str">
            <v>SPM</v>
          </cell>
        </row>
        <row r="56">
          <cell r="A56" t="str">
            <v>2000054</v>
          </cell>
          <cell r="B56" t="str">
            <v>CAFÉ DEL MAR - BEST OF</v>
          </cell>
          <cell r="C56" t="str">
            <v>OTHINT</v>
          </cell>
        </row>
        <row r="57">
          <cell r="A57" t="str">
            <v>2000055</v>
          </cell>
          <cell r="B57" t="str">
            <v>BLACK EYED PEAS - ELEPHUNK</v>
          </cell>
          <cell r="C57" t="str">
            <v>OTHINT</v>
          </cell>
        </row>
        <row r="58">
          <cell r="A58" t="str">
            <v>2000056</v>
          </cell>
          <cell r="B58" t="str">
            <v>OBIE TRICE - CHEERS</v>
          </cell>
          <cell r="C58" t="str">
            <v>OTHINT</v>
          </cell>
        </row>
        <row r="59">
          <cell r="A59" t="str">
            <v>2000057</v>
          </cell>
          <cell r="B59" t="str">
            <v>ZED - THIS LITTLE EMPIRE</v>
          </cell>
          <cell r="C59" t="str">
            <v>OTHINT</v>
          </cell>
        </row>
        <row r="60">
          <cell r="A60" t="str">
            <v>2000058</v>
          </cell>
          <cell r="B60" t="str">
            <v>BARRY WHITE - ULTIMATE COLLECTION</v>
          </cell>
          <cell r="C60" t="str">
            <v>OTHINT</v>
          </cell>
        </row>
        <row r="61">
          <cell r="A61" t="str">
            <v>2000059</v>
          </cell>
          <cell r="B61" t="str">
            <v>MICHAEL MCDONALD - MOTOWN</v>
          </cell>
          <cell r="C61" t="str">
            <v>OTHINT</v>
          </cell>
        </row>
        <row r="62">
          <cell r="A62" t="str">
            <v>2000060</v>
          </cell>
          <cell r="B62" t="str">
            <v>BAD BOYS II - OST</v>
          </cell>
          <cell r="C62" t="str">
            <v>OTHINT</v>
          </cell>
        </row>
        <row r="63">
          <cell r="A63" t="str">
            <v>2000061</v>
          </cell>
          <cell r="B63" t="str">
            <v>AMITY DRY - LIGHTHOUSE</v>
          </cell>
          <cell r="C63" t="str">
            <v>OTHINT</v>
          </cell>
        </row>
        <row r="64">
          <cell r="A64" t="str">
            <v>2000062</v>
          </cell>
          <cell r="B64" t="str">
            <v>DMX - GRAND CHAMP</v>
          </cell>
          <cell r="C64" t="str">
            <v>OTHINT</v>
          </cell>
        </row>
        <row r="65">
          <cell r="A65" t="str">
            <v>2000063</v>
          </cell>
          <cell r="B65" t="str">
            <v>REGGAE COLLECTION 1</v>
          </cell>
          <cell r="C65" t="str">
            <v>SPM</v>
          </cell>
        </row>
        <row r="66">
          <cell r="A66" t="str">
            <v>2000064</v>
          </cell>
          <cell r="B66" t="str">
            <v>SUGABABES - THREE</v>
          </cell>
          <cell r="C66" t="str">
            <v>OTHINT</v>
          </cell>
        </row>
        <row r="67">
          <cell r="A67" t="str">
            <v>2000065</v>
          </cell>
          <cell r="B67" t="str">
            <v>BON JOVI - THIS LEFT FEELS RIGHT</v>
          </cell>
          <cell r="C67" t="str">
            <v>OTHINT</v>
          </cell>
        </row>
        <row r="68">
          <cell r="A68" t="str">
            <v>2000066</v>
          </cell>
          <cell r="B68" t="str">
            <v>ANDRE RIEU - ROMANTIC PARADISE</v>
          </cell>
          <cell r="C68" t="str">
            <v>OTHINT</v>
          </cell>
        </row>
        <row r="69">
          <cell r="A69" t="str">
            <v>2000067</v>
          </cell>
          <cell r="B69" t="str">
            <v>NELLY - REMIX</v>
          </cell>
          <cell r="C69" t="str">
            <v>OTHINT</v>
          </cell>
        </row>
        <row r="70">
          <cell r="A70" t="str">
            <v>2000068</v>
          </cell>
          <cell r="B70" t="str">
            <v>COUNTING CROWS - GREATEST HITS</v>
          </cell>
          <cell r="C70" t="str">
            <v>OTHINT</v>
          </cell>
        </row>
        <row r="71">
          <cell r="A71" t="str">
            <v>2000069</v>
          </cell>
          <cell r="B71" t="str">
            <v>BIG DAY OUT 2004 - COMP</v>
          </cell>
          <cell r="C71" t="str">
            <v>SPM</v>
          </cell>
        </row>
        <row r="72">
          <cell r="A72" t="str">
            <v>2000070</v>
          </cell>
          <cell r="B72" t="str">
            <v>MINT 3 - COMP</v>
          </cell>
          <cell r="C72" t="str">
            <v>SPM</v>
          </cell>
        </row>
        <row r="73">
          <cell r="A73" t="str">
            <v>2000071</v>
          </cell>
          <cell r="B73" t="str">
            <v>PETER FITZSIMMONS - TRAMPLE THE</v>
          </cell>
          <cell r="C73" t="str">
            <v>OTHINT</v>
          </cell>
        </row>
        <row r="74">
          <cell r="A74" t="str">
            <v>2000072</v>
          </cell>
          <cell r="B74" t="str">
            <v>SMOOTH JAZZ 2 - VARIOUS ARTISTS</v>
          </cell>
          <cell r="C74" t="str">
            <v>SPM</v>
          </cell>
        </row>
        <row r="75">
          <cell r="A75" t="str">
            <v>2000073</v>
          </cell>
          <cell r="B75" t="str">
            <v>SOULFOOD - COMP</v>
          </cell>
          <cell r="C75" t="str">
            <v>SPM</v>
          </cell>
        </row>
        <row r="76">
          <cell r="A76" t="str">
            <v>2000074</v>
          </cell>
          <cell r="B76" t="str">
            <v>TOP OF THE POPS 4 - COMPILATION</v>
          </cell>
          <cell r="C76" t="str">
            <v>SPM</v>
          </cell>
        </row>
        <row r="77">
          <cell r="A77" t="str">
            <v>2000075</v>
          </cell>
          <cell r="B77" t="str">
            <v>BSG - FULL CIRCLE</v>
          </cell>
          <cell r="C77" t="str">
            <v>OTHINT</v>
          </cell>
        </row>
        <row r="78">
          <cell r="A78" t="str">
            <v>2000076</v>
          </cell>
          <cell r="B78" t="str">
            <v>OUT OF RANGE - COMP</v>
          </cell>
          <cell r="C78" t="str">
            <v>SPM</v>
          </cell>
        </row>
        <row r="79">
          <cell r="A79" t="str">
            <v>2000077</v>
          </cell>
          <cell r="B79" t="str">
            <v>BRYAN ADAMS - NEW</v>
          </cell>
          <cell r="C79" t="str">
            <v>OTHINT</v>
          </cell>
        </row>
        <row r="80">
          <cell r="A80" t="str">
            <v>2000078</v>
          </cell>
          <cell r="B80" t="str">
            <v>EMINEM - NEW</v>
          </cell>
          <cell r="C80" t="str">
            <v>OTHINT</v>
          </cell>
        </row>
        <row r="81">
          <cell r="A81" t="str">
            <v>2000079</v>
          </cell>
          <cell r="B81" t="str">
            <v>MARILYN MANSON - NEW</v>
          </cell>
          <cell r="C81" t="str">
            <v>OTHINT</v>
          </cell>
        </row>
        <row r="82">
          <cell r="A82" t="str">
            <v>2000080</v>
          </cell>
          <cell r="B82" t="str">
            <v>50 CENT - NEW</v>
          </cell>
          <cell r="C82" t="str">
            <v>OTHINT</v>
          </cell>
        </row>
        <row r="83">
          <cell r="A83" t="str">
            <v>2000081</v>
          </cell>
          <cell r="B83" t="str">
            <v>SHAGGY - NEW</v>
          </cell>
          <cell r="C83" t="str">
            <v>OTHINT</v>
          </cell>
        </row>
        <row r="84">
          <cell r="A84" t="str">
            <v>2000082</v>
          </cell>
          <cell r="B84" t="str">
            <v>SNOOP DOGG - NEW</v>
          </cell>
          <cell r="C84" t="str">
            <v>OTHINT</v>
          </cell>
        </row>
        <row r="85">
          <cell r="A85" t="str">
            <v>2000083</v>
          </cell>
          <cell r="B85" t="str">
            <v>ASHANTI - NEW</v>
          </cell>
          <cell r="C85" t="str">
            <v>OTHINT</v>
          </cell>
        </row>
        <row r="86">
          <cell r="A86" t="str">
            <v>2000084</v>
          </cell>
          <cell r="B86" t="str">
            <v>JAY Z - GH</v>
          </cell>
          <cell r="C86" t="str">
            <v>OTHINT</v>
          </cell>
        </row>
        <row r="87">
          <cell r="A87" t="str">
            <v>2000085</v>
          </cell>
          <cell r="B87" t="str">
            <v>BON JOVI - NEW</v>
          </cell>
          <cell r="C87" t="str">
            <v>OTHINT</v>
          </cell>
        </row>
        <row r="88">
          <cell r="A88" t="str">
            <v>2000086</v>
          </cell>
          <cell r="B88" t="str">
            <v>MARIAH CAREY - NEW</v>
          </cell>
          <cell r="C88" t="str">
            <v>OTHINT</v>
          </cell>
        </row>
        <row r="89">
          <cell r="A89" t="str">
            <v>2000087</v>
          </cell>
          <cell r="B89" t="str">
            <v>P DIDDY - NEW</v>
          </cell>
          <cell r="C89" t="str">
            <v>OTHINT</v>
          </cell>
        </row>
        <row r="90">
          <cell r="A90" t="str">
            <v>2000088</v>
          </cell>
          <cell r="B90" t="str">
            <v>NELLY - NEW</v>
          </cell>
          <cell r="C90" t="str">
            <v>OTHINT</v>
          </cell>
        </row>
        <row r="91">
          <cell r="A91" t="str">
            <v>2000089</v>
          </cell>
          <cell r="B91" t="str">
            <v>U2 - NEW</v>
          </cell>
          <cell r="C91" t="str">
            <v>OTHINT</v>
          </cell>
        </row>
        <row r="92">
          <cell r="A92" t="str">
            <v>2000090</v>
          </cell>
          <cell r="B92" t="str">
            <v>DANIEL BEDINGFIELD - NEW</v>
          </cell>
          <cell r="C92" t="str">
            <v>OTHINT</v>
          </cell>
        </row>
        <row r="93">
          <cell r="A93" t="str">
            <v>2000091</v>
          </cell>
          <cell r="B93" t="str">
            <v>MS DYNAMITE - NEW</v>
          </cell>
          <cell r="C93" t="str">
            <v>OTHINT</v>
          </cell>
        </row>
        <row r="94">
          <cell r="A94" t="str">
            <v>2000092</v>
          </cell>
          <cell r="B94" t="str">
            <v>SOPHIE ELLIS BEXTOR - NEW</v>
          </cell>
          <cell r="C94" t="str">
            <v>OTHINT</v>
          </cell>
        </row>
        <row r="95">
          <cell r="A95" t="str">
            <v>2000093</v>
          </cell>
          <cell r="B95" t="str">
            <v>RONAN KEATING - NEW</v>
          </cell>
          <cell r="C95" t="str">
            <v>OTHINT</v>
          </cell>
        </row>
        <row r="96">
          <cell r="A96" t="str">
            <v>2000094</v>
          </cell>
          <cell r="B96" t="str">
            <v>ELTON JOHN - NEW</v>
          </cell>
          <cell r="C96" t="str">
            <v>OTHINT</v>
          </cell>
        </row>
        <row r="97">
          <cell r="A97" t="str">
            <v>2000095</v>
          </cell>
          <cell r="B97" t="str">
            <v>MARK KNOPFLER - NEW</v>
          </cell>
          <cell r="C97" t="str">
            <v>OTHINT</v>
          </cell>
        </row>
        <row r="98">
          <cell r="A98" t="str">
            <v>2000096</v>
          </cell>
          <cell r="B98" t="str">
            <v>ANDREA BOCELLI - POP NEW</v>
          </cell>
          <cell r="C98" t="str">
            <v>OTHINT</v>
          </cell>
        </row>
        <row r="99">
          <cell r="A99" t="str">
            <v>2000097</v>
          </cell>
          <cell r="B99" t="str">
            <v>ERA - GH</v>
          </cell>
          <cell r="C99" t="str">
            <v>OTHINT</v>
          </cell>
        </row>
        <row r="100">
          <cell r="A100" t="str">
            <v>2000098</v>
          </cell>
          <cell r="B100" t="str">
            <v>BUSTED - A PRESENT…</v>
          </cell>
          <cell r="C100" t="str">
            <v>OTHINT</v>
          </cell>
        </row>
        <row r="101">
          <cell r="A101" t="str">
            <v>2000099</v>
          </cell>
          <cell r="B101" t="str">
            <v>BABY BASH - THE SMOKIN</v>
          </cell>
          <cell r="C101" t="str">
            <v>OTHINT</v>
          </cell>
        </row>
        <row r="102">
          <cell r="A102" t="str">
            <v>2000100</v>
          </cell>
          <cell r="B102" t="str">
            <v>R&amp;B COLLECTION</v>
          </cell>
          <cell r="C102" t="str">
            <v>SPM</v>
          </cell>
        </row>
        <row r="103">
          <cell r="A103" t="str">
            <v>2000101</v>
          </cell>
          <cell r="B103" t="str">
            <v>DIANA KRALL - GIRL IN THE</v>
          </cell>
          <cell r="C103" t="str">
            <v>VERVE</v>
          </cell>
        </row>
        <row r="104">
          <cell r="A104" t="str">
            <v>2000102</v>
          </cell>
          <cell r="B104" t="str">
            <v>SECRET GARDEN - DREAMCAT</v>
          </cell>
          <cell r="C104" t="str">
            <v>OTHCLAS</v>
          </cell>
        </row>
        <row r="105">
          <cell r="A105" t="str">
            <v>2000103</v>
          </cell>
          <cell r="B105" t="str">
            <v>BRYN TERFEL - FAVOURITES</v>
          </cell>
          <cell r="C105" t="str">
            <v>OTHCLAS</v>
          </cell>
        </row>
        <row r="106">
          <cell r="A106" t="str">
            <v>2000104</v>
          </cell>
          <cell r="B106" t="str">
            <v>VANGELIS - BEST OF</v>
          </cell>
          <cell r="C106" t="str">
            <v>OTHINT</v>
          </cell>
        </row>
        <row r="107">
          <cell r="A107" t="str">
            <v>2000105</v>
          </cell>
          <cell r="B107" t="str">
            <v>JAMIE CULLUM - NEW</v>
          </cell>
          <cell r="C107" t="str">
            <v>OTHINT</v>
          </cell>
        </row>
        <row r="108">
          <cell r="A108" t="str">
            <v>2000106</v>
          </cell>
          <cell r="B108" t="str">
            <v>3DD - AWAY FROM THE SUN</v>
          </cell>
          <cell r="C108" t="str">
            <v>OTHINT</v>
          </cell>
        </row>
        <row r="109">
          <cell r="A109" t="str">
            <v>2000107</v>
          </cell>
          <cell r="B109" t="str">
            <v>MEATLOAF - COULN'T HAVE SAID</v>
          </cell>
          <cell r="C109" t="str">
            <v>OTHINT</v>
          </cell>
        </row>
        <row r="110">
          <cell r="A110" t="str">
            <v>2000108</v>
          </cell>
          <cell r="B110" t="str">
            <v>GUNS N ROSES - BEST OF</v>
          </cell>
          <cell r="C110" t="str">
            <v>OTHINT</v>
          </cell>
        </row>
        <row r="111">
          <cell r="A111" t="str">
            <v>2000109</v>
          </cell>
          <cell r="B111" t="str">
            <v>NEW - NOT YET ALLOC</v>
          </cell>
          <cell r="C111" t="str">
            <v>TBC</v>
          </cell>
        </row>
        <row r="112">
          <cell r="A112" t="str">
            <v>2000110</v>
          </cell>
          <cell r="B112" t="str">
            <v>NEW - NOT YET ALLOC</v>
          </cell>
          <cell r="C112" t="str">
            <v>TBC</v>
          </cell>
        </row>
        <row r="113">
          <cell r="A113" t="str">
            <v>2000111</v>
          </cell>
          <cell r="B113" t="str">
            <v>NEW - NOT YET ALLOC</v>
          </cell>
          <cell r="C113" t="str">
            <v>TBC</v>
          </cell>
        </row>
        <row r="114">
          <cell r="A114" t="str">
            <v>2000112</v>
          </cell>
          <cell r="B114" t="str">
            <v>NEW - NOT YET ALLOC</v>
          </cell>
          <cell r="C114" t="str">
            <v>TBC</v>
          </cell>
        </row>
        <row r="115">
          <cell r="A115" t="str">
            <v>2000113</v>
          </cell>
          <cell r="B115" t="str">
            <v>NEW - NOT YET ALLOC</v>
          </cell>
          <cell r="C115" t="str">
            <v>TBC</v>
          </cell>
        </row>
        <row r="116">
          <cell r="A116" t="str">
            <v>2000114</v>
          </cell>
          <cell r="B116" t="str">
            <v>NEW - NOT YET ALLOC</v>
          </cell>
          <cell r="C116" t="str">
            <v>TBC</v>
          </cell>
        </row>
        <row r="117">
          <cell r="A117" t="str">
            <v>2000115</v>
          </cell>
          <cell r="B117" t="str">
            <v>NEW - NOT YET ALLOC</v>
          </cell>
          <cell r="C117" t="str">
            <v>TBC</v>
          </cell>
        </row>
        <row r="118">
          <cell r="A118" t="str">
            <v>2000116</v>
          </cell>
          <cell r="B118" t="str">
            <v>NEW - NOT YET ALLOC</v>
          </cell>
          <cell r="C118" t="str">
            <v>TBC</v>
          </cell>
        </row>
        <row r="119">
          <cell r="A119" t="str">
            <v>2000117</v>
          </cell>
          <cell r="B119" t="str">
            <v>NEW - NOT YET ALLOC</v>
          </cell>
          <cell r="C119" t="str">
            <v>TBC</v>
          </cell>
        </row>
        <row r="120">
          <cell r="A120" t="str">
            <v>2000118</v>
          </cell>
          <cell r="B120" t="str">
            <v>NEW - NOT YET ALLOC</v>
          </cell>
          <cell r="C120" t="str">
            <v>TBC</v>
          </cell>
        </row>
        <row r="121">
          <cell r="A121" t="str">
            <v>2000119</v>
          </cell>
          <cell r="B121" t="str">
            <v>NEW - NOT YET ALLOC</v>
          </cell>
          <cell r="C121" t="str">
            <v>TBC</v>
          </cell>
        </row>
        <row r="122">
          <cell r="A122" t="str">
            <v>2000120</v>
          </cell>
          <cell r="B122" t="str">
            <v>NEW - NOT YET ALLOC</v>
          </cell>
          <cell r="C122" t="str">
            <v>TBC</v>
          </cell>
        </row>
        <row r="123">
          <cell r="A123" t="str">
            <v>01</v>
          </cell>
          <cell r="B123" t="str">
            <v>New Release - Pop</v>
          </cell>
        </row>
        <row r="124">
          <cell r="A124" t="str">
            <v>02</v>
          </cell>
          <cell r="B124" t="str">
            <v>New Release - UM3</v>
          </cell>
        </row>
        <row r="125">
          <cell r="A125" t="str">
            <v>11</v>
          </cell>
          <cell r="B125" t="str">
            <v>Catalogue - Full</v>
          </cell>
        </row>
        <row r="126">
          <cell r="A126" t="str">
            <v>12</v>
          </cell>
          <cell r="B126" t="str">
            <v>Catalogue - Mid</v>
          </cell>
        </row>
        <row r="127">
          <cell r="A127" t="str">
            <v>13</v>
          </cell>
          <cell r="B127" t="str">
            <v>Catalogue - Budget</v>
          </cell>
        </row>
        <row r="128">
          <cell r="A128" t="str">
            <v>21</v>
          </cell>
          <cell r="B128" t="str">
            <v>Single</v>
          </cell>
        </row>
        <row r="129">
          <cell r="A129" t="str">
            <v>22</v>
          </cell>
          <cell r="B129" t="str">
            <v>DVD</v>
          </cell>
        </row>
        <row r="130">
          <cell r="A130" t="str">
            <v>23</v>
          </cell>
          <cell r="B130" t="str">
            <v>VHS</v>
          </cell>
        </row>
        <row r="131">
          <cell r="A131" t="str">
            <v>99</v>
          </cell>
          <cell r="B131" t="str">
            <v>Sundry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8999xx"/>
      <sheetName val="802302"/>
      <sheetName val="802301"/>
      <sheetName val="8021xx"/>
      <sheetName val="8020xx"/>
      <sheetName val="8019xx"/>
      <sheetName val="8018xx"/>
      <sheetName val="8017xx"/>
      <sheetName val="8016xx"/>
      <sheetName val="8015xx"/>
      <sheetName val="8014xx"/>
      <sheetName val="8013xx"/>
      <sheetName val="8003xx"/>
    </sheetNames>
    <sheetDataSet>
      <sheetData sheetId="0" refreshError="1">
        <row r="2">
          <cell r="A2" t="str">
            <v>AS AT 30 SEPTEMBER 2003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RACheck"/>
      <sheetName val="SRA"/>
      <sheetName val="Journal"/>
      <sheetName val="Input"/>
      <sheetName val="3P detail"/>
      <sheetName val="detail"/>
      <sheetName val="summary"/>
      <sheetName val="databas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41">
          <cell r="A41" t="str">
            <v>Baarn 1</v>
          </cell>
        </row>
        <row r="42">
          <cell r="A42" t="str">
            <v>Baarn 2</v>
          </cell>
        </row>
        <row r="43">
          <cell r="A43" t="str">
            <v>Aust</v>
          </cell>
        </row>
        <row r="44">
          <cell r="A44" t="str">
            <v>Dance</v>
          </cell>
        </row>
        <row r="45">
          <cell r="A45" t="str">
            <v>Bounce 1</v>
          </cell>
        </row>
        <row r="46">
          <cell r="A46" t="str">
            <v>Dawnraid</v>
          </cell>
        </row>
        <row r="47">
          <cell r="A47" t="str">
            <v>Akrite</v>
          </cell>
        </row>
        <row r="48">
          <cell r="A48" t="str">
            <v>Roadrunner 1</v>
          </cell>
        </row>
        <row r="49">
          <cell r="A49" t="str">
            <v>Roadrunner 2</v>
          </cell>
        </row>
        <row r="50">
          <cell r="A50" t="str">
            <v>Modular</v>
          </cell>
        </row>
        <row r="51">
          <cell r="A51" t="str">
            <v>Graham Brazier</v>
          </cell>
        </row>
        <row r="52">
          <cell r="A52" t="str">
            <v>Coup D'Etat</v>
          </cell>
        </row>
        <row r="53">
          <cell r="A53" t="str">
            <v>MOS 1</v>
          </cell>
        </row>
        <row r="54">
          <cell r="A54" t="str">
            <v>Elemeno P</v>
          </cell>
        </row>
        <row r="55">
          <cell r="A55" t="str">
            <v>Dei Hamo</v>
          </cell>
        </row>
        <row r="56">
          <cell r="A56" t="str">
            <v>Zed</v>
          </cell>
        </row>
        <row r="57">
          <cell r="A57" t="str">
            <v>Ray Columbus</v>
          </cell>
        </row>
        <row r="58">
          <cell r="A58" t="str">
            <v>Nathan Haines / Lamont</v>
          </cell>
        </row>
        <row r="59">
          <cell r="A59" t="str">
            <v>K'Lee</v>
          </cell>
        </row>
        <row r="60">
          <cell r="A60" t="str">
            <v>OMC</v>
          </cell>
        </row>
        <row r="61">
          <cell r="A61" t="str">
            <v>Sina</v>
          </cell>
        </row>
        <row r="62">
          <cell r="A62" t="str">
            <v>Deep Obsession</v>
          </cell>
        </row>
        <row r="63">
          <cell r="A63" t="str">
            <v>tbc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RACheck"/>
      <sheetName val="SRA"/>
      <sheetName val="Journal"/>
      <sheetName val="Input"/>
      <sheetName val="3P detail"/>
      <sheetName val="detail"/>
      <sheetName val="summary"/>
      <sheetName val="database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>
        <row r="41">
          <cell r="A41" t="str">
            <v>Baarn 1</v>
          </cell>
          <cell r="B41" t="str">
            <v>Baarn</v>
          </cell>
          <cell r="C41" t="str">
            <v>Intercompany</v>
          </cell>
          <cell r="D41">
            <v>0.19</v>
          </cell>
        </row>
        <row r="42">
          <cell r="A42" t="str">
            <v>Baarn 2</v>
          </cell>
          <cell r="B42" t="str">
            <v>Baarn</v>
          </cell>
          <cell r="C42" t="str">
            <v>Intercompany</v>
          </cell>
          <cell r="D42">
            <v>0.12</v>
          </cell>
        </row>
        <row r="43">
          <cell r="A43" t="str">
            <v>Aust</v>
          </cell>
          <cell r="B43" t="str">
            <v>Aust</v>
          </cell>
          <cell r="C43" t="str">
            <v>Intercompany</v>
          </cell>
          <cell r="D43">
            <v>0.19</v>
          </cell>
        </row>
        <row r="44">
          <cell r="A44" t="str">
            <v>Dance</v>
          </cell>
          <cell r="B44" t="str">
            <v>Dance</v>
          </cell>
          <cell r="C44" t="str">
            <v>Intercompany</v>
          </cell>
          <cell r="D44">
            <v>0.24</v>
          </cell>
        </row>
        <row r="45">
          <cell r="A45" t="str">
            <v>Bounce 1</v>
          </cell>
          <cell r="B45" t="str">
            <v>Bounce</v>
          </cell>
          <cell r="C45" t="str">
            <v>P&amp;D</v>
          </cell>
          <cell r="D45">
            <v>0.24</v>
          </cell>
        </row>
        <row r="46">
          <cell r="A46" t="str">
            <v>Dawnraid</v>
          </cell>
          <cell r="B46" t="str">
            <v>Dawnraid</v>
          </cell>
          <cell r="C46" t="str">
            <v>P&amp;D</v>
          </cell>
          <cell r="D46">
            <v>0.24</v>
          </cell>
        </row>
        <row r="47">
          <cell r="A47" t="str">
            <v>Roadrunner 1</v>
          </cell>
          <cell r="B47" t="str">
            <v>Roadrunner</v>
          </cell>
          <cell r="C47" t="str">
            <v>P&amp;D</v>
          </cell>
          <cell r="D47">
            <v>0.23</v>
          </cell>
        </row>
        <row r="48">
          <cell r="A48" t="str">
            <v>Roadrunner 2</v>
          </cell>
          <cell r="B48" t="str">
            <v>Roadrunner</v>
          </cell>
          <cell r="C48" t="str">
            <v>P&amp;D</v>
          </cell>
          <cell r="D48">
            <v>0.25</v>
          </cell>
        </row>
        <row r="49">
          <cell r="A49" t="str">
            <v>Graham Brazier</v>
          </cell>
          <cell r="B49" t="str">
            <v>Graham Brazier</v>
          </cell>
          <cell r="C49" t="str">
            <v>License</v>
          </cell>
          <cell r="D49">
            <v>0.2</v>
          </cell>
        </row>
        <row r="50">
          <cell r="A50" t="str">
            <v>Coup D'Etat</v>
          </cell>
          <cell r="B50" t="str">
            <v>Coup D'Etat</v>
          </cell>
          <cell r="C50" t="str">
            <v>License</v>
          </cell>
          <cell r="D50">
            <v>0.2</v>
          </cell>
        </row>
        <row r="51">
          <cell r="A51" t="str">
            <v>MOS 1</v>
          </cell>
          <cell r="B51" t="str">
            <v>MOS 1</v>
          </cell>
          <cell r="C51" t="str">
            <v>License</v>
          </cell>
          <cell r="D51">
            <v>0.2</v>
          </cell>
        </row>
        <row r="52">
          <cell r="A52" t="str">
            <v>Elemeno P</v>
          </cell>
          <cell r="B52" t="str">
            <v>Elemeno P</v>
          </cell>
          <cell r="C52" t="str">
            <v>Domestic</v>
          </cell>
          <cell r="D52">
            <v>0.2</v>
          </cell>
        </row>
        <row r="53">
          <cell r="A53" t="str">
            <v>Zed</v>
          </cell>
          <cell r="B53" t="str">
            <v>Zed</v>
          </cell>
          <cell r="C53" t="str">
            <v>Domestic</v>
          </cell>
          <cell r="D53">
            <v>0.2</v>
          </cell>
        </row>
        <row r="54">
          <cell r="A54" t="str">
            <v>Nathan Haines / Lamont</v>
          </cell>
          <cell r="B54" t="str">
            <v>N Haines</v>
          </cell>
          <cell r="C54" t="str">
            <v>Domestic</v>
          </cell>
          <cell r="D54">
            <v>0.2</v>
          </cell>
        </row>
        <row r="55">
          <cell r="A55" t="str">
            <v>K'Lee</v>
          </cell>
          <cell r="B55" t="str">
            <v>K'Lee</v>
          </cell>
          <cell r="C55" t="str">
            <v>Domestic</v>
          </cell>
          <cell r="D55">
            <v>0.2</v>
          </cell>
        </row>
        <row r="56">
          <cell r="A56" t="str">
            <v>OMC</v>
          </cell>
          <cell r="B56" t="str">
            <v>OMC</v>
          </cell>
          <cell r="C56" t="str">
            <v>Domestic</v>
          </cell>
          <cell r="D56">
            <v>0.2</v>
          </cell>
        </row>
        <row r="57">
          <cell r="A57" t="str">
            <v>Sina</v>
          </cell>
          <cell r="B57" t="str">
            <v>Sina</v>
          </cell>
          <cell r="C57" t="str">
            <v>Domestic</v>
          </cell>
          <cell r="D57">
            <v>0.2</v>
          </cell>
        </row>
        <row r="58">
          <cell r="A58" t="str">
            <v>Deep Obsession</v>
          </cell>
          <cell r="B58" t="str">
            <v>Deep Obsession</v>
          </cell>
          <cell r="C58" t="str">
            <v>Domestic</v>
          </cell>
          <cell r="D58">
            <v>0.2</v>
          </cell>
        </row>
        <row r="59">
          <cell r="A59" t="str">
            <v>tbc</v>
          </cell>
          <cell r="B59" t="str">
            <v>tbc</v>
          </cell>
          <cell r="C59" t="str">
            <v>tbc</v>
          </cell>
          <cell r="D59" t="str">
            <v>tbc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5:AB65"/>
  <sheetViews>
    <sheetView showGridLines="0" tabSelected="1" workbookViewId="0">
      <selection activeCell="F43" sqref="F43"/>
    </sheetView>
  </sheetViews>
  <sheetFormatPr defaultRowHeight="12.75"/>
  <cols>
    <col min="2" max="2" width="13.7109375" customWidth="1"/>
    <col min="3" max="3" width="10.140625" customWidth="1"/>
    <col min="6" max="6" width="11.28515625" style="2" bestFit="1" customWidth="1"/>
    <col min="8" max="8" width="9.7109375" bestFit="1" customWidth="1"/>
    <col min="10" max="10" width="16.7109375" bestFit="1" customWidth="1"/>
    <col min="13" max="13" width="10.140625" customWidth="1"/>
    <col min="21" max="21" width="8.7109375" customWidth="1"/>
  </cols>
  <sheetData>
    <row r="5" spans="2:25">
      <c r="B5" s="1">
        <f ca="1">NOW()</f>
        <v>42782.305507986108</v>
      </c>
    </row>
    <row r="8" spans="2:25">
      <c r="B8" s="16" t="s">
        <v>57</v>
      </c>
    </row>
    <row r="12" spans="2:25">
      <c r="B12" s="17" t="s">
        <v>10</v>
      </c>
    </row>
    <row r="13" spans="2:25">
      <c r="K13" s="91"/>
      <c r="L13" s="93"/>
      <c r="M13" s="93"/>
      <c r="N13" s="93"/>
      <c r="O13" s="89"/>
    </row>
    <row r="14" spans="2:25" ht="13.5">
      <c r="K14" s="93"/>
      <c r="L14" s="92"/>
      <c r="M14" s="92"/>
      <c r="N14" s="92"/>
      <c r="O14" s="90"/>
    </row>
    <row r="15" spans="2:25" ht="13.5">
      <c r="B15" t="s">
        <v>0</v>
      </c>
      <c r="K15" s="94"/>
      <c r="L15" s="92"/>
      <c r="M15" s="92"/>
      <c r="N15" s="92"/>
      <c r="O15" s="90"/>
      <c r="P15" s="74"/>
      <c r="V15" s="75"/>
      <c r="W15" s="75"/>
    </row>
    <row r="16" spans="2:25" ht="13.5">
      <c r="K16" s="94"/>
      <c r="L16" s="92"/>
      <c r="M16" s="92"/>
      <c r="N16" s="92"/>
      <c r="O16" s="90"/>
      <c r="P16" s="18"/>
      <c r="Q16" s="18"/>
      <c r="R16" s="76"/>
      <c r="S16" s="76"/>
      <c r="T16" s="76"/>
      <c r="U16" s="76"/>
      <c r="W16" s="18"/>
      <c r="X16" s="18"/>
      <c r="Y16" s="20"/>
    </row>
    <row r="17" spans="2:28">
      <c r="B17" t="s">
        <v>7</v>
      </c>
      <c r="F17" s="2">
        <v>0</v>
      </c>
      <c r="I17" s="91"/>
      <c r="J17" s="91"/>
      <c r="K17" s="91"/>
      <c r="L17" s="91"/>
      <c r="M17" s="91"/>
      <c r="N17" s="91"/>
      <c r="O17" s="91"/>
      <c r="P17" s="91"/>
      <c r="Q17" s="91"/>
      <c r="R17" s="91"/>
      <c r="S17" s="91"/>
      <c r="T17" s="91"/>
      <c r="U17" s="91"/>
      <c r="V17" s="91"/>
      <c r="W17" s="91"/>
      <c r="X17" s="91"/>
      <c r="Y17" s="91"/>
      <c r="Z17" s="91"/>
      <c r="AA17" s="91"/>
    </row>
    <row r="18" spans="2:28">
      <c r="B18" s="4"/>
      <c r="C18" s="4"/>
      <c r="D18" s="4"/>
      <c r="E18" s="4"/>
      <c r="F18" s="5"/>
      <c r="G18" s="4"/>
      <c r="I18" s="91"/>
      <c r="J18" s="91"/>
      <c r="K18" s="91"/>
      <c r="L18" s="91"/>
      <c r="M18" s="91"/>
      <c r="N18" s="91"/>
      <c r="O18" s="91"/>
      <c r="P18" s="91"/>
      <c r="Q18" s="91"/>
      <c r="R18" s="91"/>
      <c r="S18" s="91"/>
      <c r="T18" s="91"/>
      <c r="U18" s="91"/>
      <c r="V18" s="91"/>
      <c r="W18" s="91"/>
      <c r="X18" s="91"/>
      <c r="Y18" s="91"/>
      <c r="Z18" s="91"/>
      <c r="AA18" s="91"/>
    </row>
    <row r="19" spans="2:28">
      <c r="I19" s="91"/>
      <c r="J19" s="91"/>
      <c r="K19" s="91"/>
      <c r="L19" s="91"/>
      <c r="M19" s="91"/>
      <c r="N19" s="91"/>
      <c r="O19" s="91"/>
      <c r="P19" s="91"/>
      <c r="Q19" s="6"/>
      <c r="R19" s="91"/>
      <c r="S19" s="91"/>
      <c r="T19" s="91"/>
      <c r="U19" s="91"/>
      <c r="V19" s="91"/>
      <c r="W19" s="91"/>
      <c r="X19" s="91"/>
      <c r="Y19" s="91"/>
      <c r="Z19" s="91"/>
      <c r="AA19" s="91"/>
    </row>
    <row r="20" spans="2:28">
      <c r="B20" t="s">
        <v>1</v>
      </c>
      <c r="C20" s="88" t="str">
        <f>+Summary!B3</f>
        <v>4Q16</v>
      </c>
      <c r="I20" s="6"/>
      <c r="J20" s="6"/>
      <c r="K20" s="6"/>
      <c r="L20" s="6"/>
      <c r="M20" s="6"/>
      <c r="N20" s="91"/>
      <c r="O20" s="91"/>
      <c r="P20" s="91"/>
      <c r="Q20" s="6"/>
      <c r="R20" s="91"/>
      <c r="S20" s="91"/>
      <c r="T20" s="91"/>
      <c r="U20" s="91"/>
      <c r="V20" s="91"/>
      <c r="W20" s="91"/>
      <c r="X20" s="91"/>
      <c r="Y20" s="91"/>
      <c r="Z20" s="91"/>
      <c r="AA20" s="91"/>
    </row>
    <row r="21" spans="2:28" ht="13.5">
      <c r="C21" s="14"/>
      <c r="I21" s="91"/>
      <c r="J21" s="91"/>
      <c r="K21" s="91"/>
      <c r="L21" s="91"/>
      <c r="M21" s="91"/>
      <c r="N21" s="91"/>
      <c r="O21" s="91"/>
      <c r="P21" s="97"/>
      <c r="Q21" s="93"/>
      <c r="R21" s="93"/>
      <c r="S21" s="93"/>
      <c r="T21" s="93"/>
      <c r="U21" s="93"/>
      <c r="V21" s="93"/>
      <c r="W21" s="93"/>
      <c r="X21" s="93"/>
      <c r="Y21" s="98"/>
      <c r="Z21" s="98"/>
      <c r="AA21" s="93"/>
      <c r="AB21" s="91"/>
    </row>
    <row r="22" spans="2:28" ht="13.5">
      <c r="B22" t="s">
        <v>29</v>
      </c>
      <c r="C22" s="3"/>
      <c r="F22" s="73">
        <f>Summary!H16</f>
        <v>1058.03</v>
      </c>
      <c r="I22" s="91"/>
      <c r="J22" s="91"/>
      <c r="K22" s="91"/>
      <c r="L22" s="91"/>
      <c r="M22" s="91"/>
      <c r="N22" s="91"/>
      <c r="O22" s="91"/>
      <c r="P22" s="97"/>
      <c r="Q22" s="93"/>
      <c r="R22" s="93"/>
      <c r="S22" s="93"/>
      <c r="T22" s="93"/>
      <c r="U22" s="93"/>
      <c r="V22" s="93"/>
      <c r="W22" s="93"/>
      <c r="X22" s="93"/>
      <c r="Y22" s="98"/>
      <c r="Z22" s="98"/>
      <c r="AA22" s="93"/>
      <c r="AB22" s="91"/>
    </row>
    <row r="23" spans="2:28" ht="13.5">
      <c r="C23" s="3"/>
      <c r="F23" s="73"/>
      <c r="I23" s="91"/>
      <c r="J23" s="78"/>
      <c r="K23" s="91"/>
      <c r="L23" s="91"/>
      <c r="M23" s="91"/>
      <c r="N23" s="91"/>
      <c r="O23" s="91"/>
      <c r="P23" s="97"/>
      <c r="Q23" s="93"/>
      <c r="R23" s="93"/>
      <c r="S23" s="93"/>
      <c r="T23" s="93"/>
      <c r="U23" s="93"/>
      <c r="V23" s="93"/>
      <c r="W23" s="93"/>
      <c r="X23" s="93"/>
      <c r="Y23" s="98"/>
      <c r="Z23" s="98"/>
      <c r="AA23" s="93"/>
      <c r="AB23" s="91"/>
    </row>
    <row r="24" spans="2:28" ht="13.5">
      <c r="B24" t="s">
        <v>39</v>
      </c>
      <c r="C24" s="3"/>
      <c r="F24" s="73">
        <f>-Summary!I16</f>
        <v>-105.803</v>
      </c>
      <c r="H24" s="15"/>
      <c r="I24" s="2"/>
      <c r="J24" s="91"/>
      <c r="K24" s="100"/>
      <c r="L24" s="91"/>
      <c r="M24" s="15"/>
      <c r="N24" s="91"/>
      <c r="O24" s="91"/>
      <c r="P24" s="97"/>
      <c r="Q24" s="93"/>
      <c r="R24" s="93"/>
      <c r="S24" s="93"/>
      <c r="T24" s="93"/>
      <c r="U24" s="93"/>
      <c r="V24" s="93"/>
      <c r="W24" s="93"/>
      <c r="X24" s="93"/>
      <c r="Y24" s="98"/>
      <c r="Z24" s="98"/>
      <c r="AA24" s="93"/>
      <c r="AB24" s="91"/>
    </row>
    <row r="25" spans="2:28" ht="13.5">
      <c r="C25" s="3"/>
      <c r="I25" s="91"/>
      <c r="J25" s="91"/>
      <c r="K25" s="91"/>
      <c r="L25" s="91"/>
      <c r="M25" s="91"/>
      <c r="N25" s="91"/>
      <c r="O25" s="91"/>
      <c r="P25" s="97"/>
      <c r="Q25" s="93"/>
      <c r="R25" s="93"/>
      <c r="S25" s="94"/>
      <c r="T25" s="93"/>
      <c r="U25" s="93"/>
      <c r="V25" s="93"/>
      <c r="W25" s="93"/>
      <c r="X25" s="93"/>
      <c r="Y25" s="98"/>
      <c r="Z25" s="98"/>
      <c r="AA25" s="93"/>
      <c r="AB25" s="91"/>
    </row>
    <row r="26" spans="2:28" ht="13.5">
      <c r="B26" t="s">
        <v>55</v>
      </c>
      <c r="C26" s="3"/>
      <c r="F26" s="2">
        <f>-Summary!J16</f>
        <v>-100.05600000000001</v>
      </c>
      <c r="I26" s="91"/>
      <c r="J26" s="91"/>
      <c r="K26" s="91"/>
      <c r="L26" s="91"/>
      <c r="M26" s="91"/>
      <c r="N26" s="91"/>
      <c r="O26" s="91"/>
      <c r="P26" s="97"/>
      <c r="Q26" s="93"/>
      <c r="R26" s="93"/>
      <c r="S26" s="94"/>
      <c r="T26" s="93"/>
      <c r="U26" s="93"/>
      <c r="V26" s="93"/>
      <c r="W26" s="93"/>
      <c r="X26" s="93"/>
      <c r="Y26" s="98"/>
      <c r="Z26" s="98"/>
      <c r="AA26" s="93"/>
      <c r="AB26" s="91"/>
    </row>
    <row r="27" spans="2:28" ht="13.5">
      <c r="C27" s="3"/>
      <c r="I27" s="91"/>
      <c r="J27" s="91"/>
      <c r="K27" s="91"/>
      <c r="L27" s="91"/>
      <c r="M27" s="91"/>
      <c r="N27" s="91"/>
      <c r="O27" s="91"/>
      <c r="P27" s="97"/>
      <c r="Q27" s="93"/>
      <c r="R27" s="93"/>
      <c r="S27" s="94"/>
      <c r="T27" s="93"/>
      <c r="U27" s="93"/>
      <c r="V27" s="93"/>
      <c r="W27" s="93"/>
      <c r="X27" s="93"/>
      <c r="Y27" s="98"/>
      <c r="Z27" s="98"/>
      <c r="AA27" s="93"/>
      <c r="AB27" s="91"/>
    </row>
    <row r="28" spans="2:28" ht="13.5">
      <c r="B28" t="s">
        <v>50</v>
      </c>
      <c r="C28" s="3"/>
      <c r="F28" s="2">
        <f>-Freight!E9</f>
        <v>-5</v>
      </c>
      <c r="I28" s="91"/>
      <c r="J28" s="91"/>
      <c r="K28" s="91"/>
      <c r="L28" s="91"/>
      <c r="M28" s="91"/>
      <c r="N28" s="91"/>
      <c r="O28" s="91"/>
      <c r="P28" s="97"/>
      <c r="Q28" s="93"/>
      <c r="R28" s="93"/>
      <c r="S28" s="94"/>
      <c r="T28" s="93"/>
      <c r="U28" s="93"/>
      <c r="V28" s="93"/>
      <c r="W28" s="93"/>
      <c r="X28" s="93"/>
      <c r="Y28" s="98"/>
      <c r="Z28" s="98"/>
      <c r="AA28" s="93"/>
      <c r="AB28" s="91"/>
    </row>
    <row r="29" spans="2:28" ht="13.5">
      <c r="C29" s="3"/>
      <c r="I29" s="91"/>
      <c r="J29" s="91"/>
      <c r="K29" s="91"/>
      <c r="L29" s="91"/>
      <c r="M29" s="91"/>
      <c r="N29" s="91"/>
      <c r="O29" s="91"/>
      <c r="P29" s="97"/>
      <c r="Q29" s="93"/>
      <c r="R29" s="93"/>
      <c r="S29" s="94"/>
      <c r="T29" s="93"/>
      <c r="U29" s="93"/>
      <c r="V29" s="93"/>
      <c r="W29" s="93"/>
      <c r="X29" s="93"/>
      <c r="Y29" s="98"/>
      <c r="Z29" s="98"/>
      <c r="AA29" s="93"/>
      <c r="AB29" s="91"/>
    </row>
    <row r="30" spans="2:28" ht="13.5">
      <c r="B30" t="s">
        <v>53</v>
      </c>
      <c r="C30" s="3"/>
      <c r="F30" s="2">
        <f>-Recharges!G20</f>
        <v>-6.4</v>
      </c>
      <c r="I30" s="91"/>
      <c r="J30" s="91"/>
      <c r="K30" s="91"/>
      <c r="L30" s="91"/>
      <c r="M30" s="91"/>
      <c r="N30" s="91"/>
      <c r="O30" s="91"/>
      <c r="P30" s="97"/>
      <c r="Q30" s="93"/>
      <c r="R30" s="93"/>
      <c r="S30" s="94"/>
      <c r="T30" s="93"/>
      <c r="U30" s="93"/>
      <c r="V30" s="93"/>
      <c r="W30" s="93"/>
      <c r="X30" s="93"/>
      <c r="Y30" s="98"/>
      <c r="Z30" s="98"/>
      <c r="AA30" s="93"/>
      <c r="AB30" s="91"/>
    </row>
    <row r="31" spans="2:28" ht="13.5">
      <c r="C31" s="3"/>
      <c r="I31" s="91"/>
      <c r="J31" s="91"/>
      <c r="K31" s="91"/>
      <c r="L31" s="91"/>
      <c r="M31" s="91"/>
      <c r="N31" s="91"/>
      <c r="O31" s="91"/>
      <c r="P31" s="97"/>
      <c r="Q31" s="93"/>
      <c r="R31" s="93"/>
      <c r="S31" s="94"/>
      <c r="T31" s="93"/>
      <c r="U31" s="93"/>
      <c r="V31" s="93"/>
      <c r="W31" s="93"/>
      <c r="X31" s="93"/>
      <c r="Y31" s="98"/>
      <c r="Z31" s="98"/>
      <c r="AA31" s="93"/>
      <c r="AB31" s="91"/>
    </row>
    <row r="32" spans="2:28" ht="13.5">
      <c r="B32" s="37" t="s">
        <v>54</v>
      </c>
      <c r="C32" s="3"/>
      <c r="F32" s="2">
        <f>-Recharges!D44</f>
        <v>0</v>
      </c>
      <c r="I32" s="91"/>
      <c r="J32" s="91"/>
      <c r="K32" s="91"/>
      <c r="L32" s="91"/>
      <c r="M32" s="91"/>
      <c r="N32" s="91"/>
      <c r="O32" s="91"/>
      <c r="P32" s="97"/>
      <c r="Q32" s="93"/>
      <c r="R32" s="93"/>
      <c r="S32" s="93"/>
      <c r="T32" s="93"/>
      <c r="U32" s="93"/>
      <c r="V32" s="93"/>
      <c r="W32" s="93"/>
      <c r="X32" s="93"/>
      <c r="Y32" s="98"/>
      <c r="Z32" s="92"/>
      <c r="AA32" s="91"/>
      <c r="AB32" s="91"/>
    </row>
    <row r="33" spans="2:28" ht="13.5">
      <c r="B33" s="37"/>
      <c r="C33" s="3"/>
      <c r="I33" s="91"/>
      <c r="J33" s="91"/>
      <c r="K33" s="91"/>
      <c r="L33" s="91"/>
      <c r="M33" s="91"/>
      <c r="N33" s="91"/>
      <c r="O33" s="91"/>
      <c r="P33" s="97"/>
      <c r="Q33" s="93"/>
      <c r="R33" s="93"/>
      <c r="S33" s="93"/>
      <c r="T33" s="93"/>
      <c r="U33" s="93"/>
      <c r="V33" s="93"/>
      <c r="W33" s="93"/>
      <c r="X33" s="93"/>
      <c r="Y33" s="98"/>
      <c r="Z33" s="92"/>
      <c r="AA33" s="91"/>
      <c r="AB33" s="91"/>
    </row>
    <row r="34" spans="2:28" ht="13.5">
      <c r="B34" t="s">
        <v>40</v>
      </c>
      <c r="C34" s="3"/>
      <c r="F34" s="73">
        <f>Summary!L19</f>
        <v>-170.4342</v>
      </c>
      <c r="I34" s="91"/>
      <c r="J34" s="91"/>
      <c r="K34" s="91"/>
      <c r="L34" s="91"/>
      <c r="M34" s="91"/>
      <c r="N34" s="91"/>
      <c r="O34" s="91"/>
      <c r="P34" s="97"/>
      <c r="Q34" s="93"/>
      <c r="R34" s="93"/>
      <c r="S34" s="93"/>
      <c r="T34" s="93"/>
      <c r="U34" s="93"/>
      <c r="V34" s="93"/>
      <c r="W34" s="93"/>
      <c r="X34" s="93"/>
      <c r="Y34" s="98"/>
      <c r="Z34" s="92"/>
      <c r="AA34" s="91"/>
      <c r="AB34" s="91"/>
    </row>
    <row r="35" spans="2:28" ht="13.5">
      <c r="C35" s="3"/>
      <c r="F35" s="73"/>
      <c r="I35" s="91"/>
      <c r="J35" s="91"/>
      <c r="K35" s="91"/>
      <c r="L35" s="91"/>
      <c r="M35" s="91"/>
      <c r="N35" s="91"/>
      <c r="O35" s="91"/>
      <c r="P35" s="97"/>
      <c r="Q35" s="93"/>
      <c r="R35" s="93"/>
      <c r="S35" s="93"/>
      <c r="T35" s="93"/>
      <c r="U35" s="93"/>
      <c r="V35" s="93"/>
      <c r="W35" s="93"/>
      <c r="X35" s="93"/>
      <c r="Y35" s="98"/>
      <c r="Z35" s="98"/>
      <c r="AA35" s="99"/>
    </row>
    <row r="36" spans="2:28" ht="13.5">
      <c r="B36" s="11" t="s">
        <v>41</v>
      </c>
      <c r="C36" s="3"/>
      <c r="F36" s="73">
        <f>Summary!L23</f>
        <v>541.85</v>
      </c>
      <c r="I36" s="91"/>
      <c r="J36" s="91"/>
      <c r="K36" s="91"/>
      <c r="L36" s="91"/>
      <c r="M36" s="91"/>
      <c r="N36" s="91"/>
      <c r="O36" s="91"/>
      <c r="P36" s="97"/>
      <c r="Q36" s="93"/>
      <c r="R36" s="93"/>
      <c r="S36" s="93"/>
      <c r="T36" s="93"/>
      <c r="U36" s="93"/>
      <c r="V36" s="93"/>
      <c r="W36" s="93"/>
      <c r="X36" s="93"/>
      <c r="Y36" s="98"/>
      <c r="Z36" s="98"/>
      <c r="AA36" s="99"/>
    </row>
    <row r="37" spans="2:28" ht="13.5">
      <c r="B37" s="11"/>
      <c r="C37" s="3"/>
      <c r="D37" s="91"/>
      <c r="E37" s="91"/>
      <c r="F37" s="73"/>
      <c r="G37" s="91"/>
      <c r="I37" s="91"/>
      <c r="J37" s="91"/>
      <c r="K37" s="91"/>
      <c r="L37" s="91"/>
      <c r="M37" s="91"/>
      <c r="N37" s="91"/>
      <c r="O37" s="91"/>
      <c r="P37" s="97"/>
      <c r="Q37" s="103"/>
      <c r="R37" s="97"/>
      <c r="S37" s="104"/>
      <c r="T37" s="97"/>
      <c r="U37" s="97"/>
      <c r="V37" s="97"/>
      <c r="W37" s="97"/>
      <c r="X37" s="97"/>
      <c r="Y37" s="92"/>
      <c r="Z37" s="101"/>
      <c r="AA37" s="102"/>
    </row>
    <row r="38" spans="2:28">
      <c r="B38" s="11" t="s">
        <v>72</v>
      </c>
      <c r="C38" s="3"/>
      <c r="D38" s="91"/>
      <c r="E38" s="91"/>
      <c r="F38" s="73">
        <v>-268.11</v>
      </c>
      <c r="G38" s="91"/>
      <c r="I38" s="6"/>
      <c r="J38" s="6"/>
      <c r="K38" s="6"/>
      <c r="L38" s="6"/>
      <c r="M38" s="6"/>
      <c r="N38" s="91"/>
      <c r="O38" s="91"/>
      <c r="P38" s="91"/>
      <c r="Q38" s="91"/>
      <c r="R38" s="91"/>
      <c r="S38" s="91"/>
      <c r="T38" s="91"/>
      <c r="U38" s="91"/>
      <c r="V38" s="91"/>
      <c r="W38" s="91"/>
      <c r="X38" s="91"/>
      <c r="Y38" s="91"/>
      <c r="Z38" s="91"/>
      <c r="AA38" s="91"/>
    </row>
    <row r="39" spans="2:28">
      <c r="B39" s="11"/>
      <c r="C39" s="3"/>
      <c r="D39" s="91"/>
      <c r="E39" s="91"/>
      <c r="F39" s="73"/>
      <c r="G39" s="91"/>
      <c r="H39" s="11"/>
      <c r="I39" s="91"/>
      <c r="J39" s="91"/>
      <c r="K39" s="91"/>
      <c r="L39" s="91"/>
      <c r="M39" s="91"/>
      <c r="N39" s="91"/>
      <c r="O39" s="91"/>
      <c r="P39" s="91"/>
      <c r="Q39" s="91"/>
      <c r="R39" s="91"/>
      <c r="S39" s="91"/>
      <c r="T39" s="91"/>
      <c r="U39" s="91"/>
      <c r="V39" s="91"/>
      <c r="W39" s="91"/>
      <c r="X39" s="91"/>
      <c r="Y39" s="91"/>
      <c r="Z39" s="91"/>
      <c r="AA39" s="91"/>
    </row>
    <row r="40" spans="2:28">
      <c r="B40" s="11" t="s">
        <v>73</v>
      </c>
      <c r="C40" s="3"/>
      <c r="D40" s="91"/>
      <c r="E40" s="91"/>
      <c r="F40" s="73">
        <v>-267.43</v>
      </c>
      <c r="G40" s="91"/>
      <c r="H40" s="11"/>
      <c r="I40" s="2"/>
      <c r="J40" s="91"/>
      <c r="K40" s="21"/>
      <c r="L40" s="91"/>
      <c r="M40" s="2"/>
      <c r="N40" s="91"/>
      <c r="O40" s="91"/>
      <c r="P40" s="91"/>
      <c r="Q40" s="91"/>
      <c r="R40" s="91"/>
      <c r="S40" s="91"/>
      <c r="T40" s="91"/>
      <c r="U40" s="91"/>
      <c r="V40" s="91"/>
      <c r="W40" s="91"/>
      <c r="X40" s="91"/>
      <c r="Y40" s="91"/>
      <c r="Z40" s="91"/>
      <c r="AA40" s="91"/>
    </row>
    <row r="41" spans="2:28">
      <c r="B41" s="11"/>
      <c r="C41" s="3"/>
      <c r="D41" s="91"/>
      <c r="E41" s="91"/>
      <c r="F41" s="73"/>
      <c r="G41" s="91"/>
      <c r="H41" s="11"/>
      <c r="I41" s="91"/>
      <c r="J41" s="91"/>
      <c r="K41" s="91"/>
      <c r="L41" s="91"/>
      <c r="M41" s="91"/>
      <c r="N41" s="91"/>
      <c r="O41" s="91"/>
      <c r="P41" s="91"/>
      <c r="Q41" s="91"/>
      <c r="R41" s="91"/>
      <c r="S41" s="91"/>
      <c r="T41" s="91"/>
      <c r="U41" s="91"/>
      <c r="V41" s="91"/>
      <c r="W41" s="91"/>
      <c r="X41" s="91"/>
      <c r="Y41" s="91"/>
      <c r="Z41" s="91"/>
      <c r="AA41" s="91"/>
    </row>
    <row r="42" spans="2:28">
      <c r="B42" s="132" t="s">
        <v>97</v>
      </c>
      <c r="C42" s="3"/>
      <c r="D42" s="91"/>
      <c r="E42" s="91"/>
      <c r="F42" s="73">
        <f>'3rdParty Roys'!L1</f>
        <v>3308.7331933333326</v>
      </c>
      <c r="G42" s="91"/>
      <c r="I42" s="91"/>
      <c r="J42" s="91"/>
      <c r="K42" s="91"/>
      <c r="L42" s="91"/>
      <c r="M42" s="91"/>
      <c r="N42" s="91"/>
      <c r="O42" s="91"/>
      <c r="P42" s="91"/>
      <c r="Q42" s="91"/>
      <c r="R42" s="91"/>
      <c r="S42" s="91"/>
      <c r="T42" s="91"/>
      <c r="U42" s="91"/>
      <c r="V42" s="91"/>
      <c r="W42" s="91"/>
      <c r="X42" s="91"/>
      <c r="Y42" s="91"/>
      <c r="Z42" s="91"/>
      <c r="AA42" s="91"/>
    </row>
    <row r="43" spans="2:28">
      <c r="B43" s="11"/>
      <c r="C43" s="3"/>
      <c r="F43" s="73"/>
    </row>
    <row r="44" spans="2:28">
      <c r="B44" s="4"/>
      <c r="C44" s="4"/>
      <c r="D44" s="4"/>
      <c r="E44" s="4"/>
      <c r="F44" s="5"/>
      <c r="G44" s="4"/>
    </row>
    <row r="45" spans="2:28">
      <c r="B45" s="11"/>
      <c r="C45" s="13"/>
      <c r="D45" s="11"/>
      <c r="E45" s="11"/>
      <c r="F45" s="12"/>
      <c r="G45" s="11"/>
    </row>
    <row r="46" spans="2:28">
      <c r="B46" s="11" t="s">
        <v>5</v>
      </c>
      <c r="C46" s="13"/>
      <c r="D46" s="11"/>
      <c r="E46" s="11"/>
      <c r="F46" s="12">
        <f>SUM(F22:F45)</f>
        <v>3985.3799933333325</v>
      </c>
      <c r="G46" s="11"/>
    </row>
    <row r="47" spans="2:28">
      <c r="B47" s="11"/>
      <c r="C47" s="13"/>
      <c r="D47" s="11"/>
      <c r="E47" s="11"/>
      <c r="F47" s="12"/>
      <c r="G47" s="11"/>
    </row>
    <row r="48" spans="2:28">
      <c r="B48" s="4"/>
      <c r="C48" s="4"/>
      <c r="D48" s="4"/>
      <c r="E48" s="4"/>
      <c r="F48" s="5"/>
      <c r="G48" s="4"/>
    </row>
    <row r="50" spans="2:7">
      <c r="B50" s="6" t="s">
        <v>2</v>
      </c>
      <c r="C50" s="6"/>
      <c r="D50" s="6"/>
      <c r="E50" s="6"/>
      <c r="F50" s="7">
        <f>SUM(F46:F48)+F17</f>
        <v>3985.3799933333325</v>
      </c>
      <c r="G50" s="6"/>
    </row>
    <row r="51" spans="2:7" ht="13.5" thickBot="1">
      <c r="B51" s="8"/>
      <c r="C51" s="8"/>
      <c r="D51" s="8"/>
      <c r="E51" s="8"/>
      <c r="F51" s="9"/>
      <c r="G51" s="8"/>
    </row>
    <row r="52" spans="2:7" ht="13.5" thickTop="1"/>
    <row r="54" spans="2:7">
      <c r="B54" t="s">
        <v>3</v>
      </c>
    </row>
    <row r="55" spans="2:7">
      <c r="B55" t="s">
        <v>8</v>
      </c>
    </row>
    <row r="58" spans="2:7">
      <c r="B58" t="s">
        <v>4</v>
      </c>
    </row>
    <row r="64" spans="2:7">
      <c r="B64" t="s">
        <v>9</v>
      </c>
    </row>
    <row r="65" spans="2:2">
      <c r="B65" s="10" t="s">
        <v>6</v>
      </c>
    </row>
  </sheetData>
  <phoneticPr fontId="0" type="noConversion"/>
  <pageMargins left="0.75" right="0.75" top="1" bottom="1" header="0.5" footer="0.5"/>
  <pageSetup scale="7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9"/>
  <sheetViews>
    <sheetView showGridLines="0" workbookViewId="0">
      <selection activeCell="C24" sqref="C24"/>
    </sheetView>
  </sheetViews>
  <sheetFormatPr defaultRowHeight="11.25"/>
  <cols>
    <col min="1" max="1" width="13.28515625" style="45" customWidth="1"/>
    <col min="2" max="2" width="10.5703125" style="19" customWidth="1"/>
    <col min="3" max="3" width="11.7109375" style="19" customWidth="1"/>
    <col min="4" max="4" width="8.85546875" style="19" customWidth="1"/>
    <col min="5" max="5" width="8.140625" style="46" customWidth="1"/>
    <col min="6" max="6" width="8.5703125" style="19" customWidth="1"/>
    <col min="7" max="7" width="11.7109375" style="19" customWidth="1"/>
    <col min="8" max="8" width="11.7109375" style="47" customWidth="1"/>
    <col min="9" max="12" width="11.7109375" style="19" customWidth="1"/>
    <col min="13" max="16384" width="9.140625" style="19"/>
  </cols>
  <sheetData>
    <row r="1" spans="1:12" ht="18">
      <c r="A1" s="38"/>
      <c r="B1" s="39" t="s">
        <v>21</v>
      </c>
      <c r="C1" s="40"/>
      <c r="D1" s="40"/>
      <c r="E1" s="41"/>
      <c r="F1" s="40"/>
      <c r="G1" s="40"/>
      <c r="H1" s="42"/>
      <c r="I1" s="40"/>
      <c r="J1" s="40"/>
      <c r="K1" s="40"/>
      <c r="L1" s="40"/>
    </row>
    <row r="2" spans="1:12" ht="18">
      <c r="A2" s="38"/>
      <c r="B2" s="39" t="s">
        <v>56</v>
      </c>
      <c r="C2" s="40"/>
      <c r="D2" s="40"/>
      <c r="E2" s="41"/>
      <c r="F2" s="40"/>
      <c r="G2" s="40"/>
      <c r="H2" s="42"/>
      <c r="I2" s="40"/>
      <c r="J2" s="40"/>
      <c r="K2" s="40"/>
      <c r="L2" s="40"/>
    </row>
    <row r="3" spans="1:12" ht="18">
      <c r="A3" s="38"/>
      <c r="B3" s="43" t="s">
        <v>63</v>
      </c>
      <c r="C3" s="40"/>
      <c r="D3" s="40"/>
      <c r="E3" s="41"/>
      <c r="F3" s="40"/>
      <c r="G3" s="40"/>
      <c r="H3" s="42"/>
      <c r="I3" s="40"/>
      <c r="J3" s="44"/>
      <c r="K3" s="40"/>
      <c r="L3" s="40"/>
    </row>
    <row r="5" spans="1:12" ht="12" thickBot="1"/>
    <row r="6" spans="1:12">
      <c r="I6" s="48"/>
      <c r="J6" s="48">
        <v>0.08</v>
      </c>
      <c r="L6" s="49"/>
    </row>
    <row r="7" spans="1:12" s="26" customFormat="1" ht="22.5">
      <c r="A7" s="50" t="s">
        <v>22</v>
      </c>
      <c r="B7" s="51" t="s">
        <v>23</v>
      </c>
      <c r="C7" s="51" t="s">
        <v>24</v>
      </c>
      <c r="D7" s="51" t="s">
        <v>25</v>
      </c>
      <c r="E7" s="52" t="s">
        <v>26</v>
      </c>
      <c r="F7" s="51" t="s">
        <v>27</v>
      </c>
      <c r="G7" s="51" t="s">
        <v>28</v>
      </c>
      <c r="H7" s="53" t="s">
        <v>29</v>
      </c>
      <c r="I7" s="51" t="s">
        <v>30</v>
      </c>
      <c r="J7" s="51" t="s">
        <v>31</v>
      </c>
      <c r="K7" s="51" t="s">
        <v>32</v>
      </c>
      <c r="L7" s="54" t="s">
        <v>33</v>
      </c>
    </row>
    <row r="8" spans="1:12">
      <c r="D8" s="47"/>
      <c r="F8" s="57"/>
      <c r="G8" s="56"/>
      <c r="H8" s="56"/>
      <c r="I8" s="56"/>
      <c r="J8" s="56"/>
      <c r="K8" s="56"/>
      <c r="L8" s="55"/>
    </row>
    <row r="9" spans="1:12" ht="12.75">
      <c r="A9" s="95" t="s">
        <v>60</v>
      </c>
      <c r="B9" s="91" t="s">
        <v>61</v>
      </c>
      <c r="C9" s="19" t="s">
        <v>64</v>
      </c>
      <c r="D9" s="91">
        <v>31.5</v>
      </c>
      <c r="E9" s="46">
        <v>0.1</v>
      </c>
      <c r="F9" s="91">
        <v>6</v>
      </c>
      <c r="G9" s="56">
        <f>+F9*D9</f>
        <v>189</v>
      </c>
      <c r="H9" s="91">
        <v>170.1</v>
      </c>
      <c r="I9" s="56">
        <f>+(H9*E9)</f>
        <v>17.010000000000002</v>
      </c>
      <c r="J9" s="56">
        <f>G9*$J$6</f>
        <v>15.120000000000001</v>
      </c>
      <c r="K9" s="56">
        <f>I9+J9</f>
        <v>32.130000000000003</v>
      </c>
      <c r="L9" s="55">
        <f>H9-K9</f>
        <v>137.97</v>
      </c>
    </row>
    <row r="10" spans="1:12" ht="12.75">
      <c r="A10" s="95" t="s">
        <v>59</v>
      </c>
      <c r="B10" s="91" t="s">
        <v>61</v>
      </c>
      <c r="C10" s="19" t="s">
        <v>65</v>
      </c>
      <c r="D10" s="91">
        <v>14.3</v>
      </c>
      <c r="E10" s="46">
        <v>0.1</v>
      </c>
      <c r="F10" s="91">
        <v>17</v>
      </c>
      <c r="G10" s="56">
        <f t="shared" ref="G10:G13" si="0">+F10*D10</f>
        <v>243.10000000000002</v>
      </c>
      <c r="H10" s="91">
        <v>236.98</v>
      </c>
      <c r="I10" s="56">
        <f t="shared" ref="I10:I14" si="1">+(H10*E10)</f>
        <v>23.698</v>
      </c>
      <c r="J10" s="56">
        <f t="shared" ref="J10:J14" si="2">G10*$J$6</f>
        <v>19.448000000000004</v>
      </c>
      <c r="K10" s="56">
        <f t="shared" ref="K10:K14" si="3">I10+J10</f>
        <v>43.146000000000001</v>
      </c>
      <c r="L10" s="55">
        <f t="shared" ref="L10:L14" si="4">H10-K10</f>
        <v>193.834</v>
      </c>
    </row>
    <row r="11" spans="1:12" ht="12.75">
      <c r="A11" s="96" t="s">
        <v>59</v>
      </c>
      <c r="B11" s="91" t="s">
        <v>61</v>
      </c>
      <c r="C11" s="19" t="s">
        <v>65</v>
      </c>
      <c r="D11" s="91">
        <v>14.3</v>
      </c>
      <c r="E11" s="46">
        <v>0.1</v>
      </c>
      <c r="F11" s="91">
        <v>10</v>
      </c>
      <c r="G11" s="56">
        <f t="shared" si="0"/>
        <v>143</v>
      </c>
      <c r="H11" s="91">
        <v>139.4</v>
      </c>
      <c r="I11" s="56">
        <f t="shared" si="1"/>
        <v>13.940000000000001</v>
      </c>
      <c r="J11" s="56">
        <f t="shared" si="2"/>
        <v>11.44</v>
      </c>
      <c r="K11" s="56">
        <f t="shared" si="3"/>
        <v>25.380000000000003</v>
      </c>
      <c r="L11" s="55">
        <f t="shared" si="4"/>
        <v>114.02000000000001</v>
      </c>
    </row>
    <row r="12" spans="1:12" ht="12.75">
      <c r="A12" s="96" t="s">
        <v>60</v>
      </c>
      <c r="B12" s="91" t="s">
        <v>61</v>
      </c>
      <c r="C12" s="19" t="s">
        <v>64</v>
      </c>
      <c r="D12" s="91">
        <v>31.5</v>
      </c>
      <c r="E12" s="46">
        <v>0.1</v>
      </c>
      <c r="F12" s="91">
        <v>6</v>
      </c>
      <c r="G12" s="56">
        <f t="shared" si="0"/>
        <v>189</v>
      </c>
      <c r="H12" s="91">
        <v>167.26</v>
      </c>
      <c r="I12" s="56">
        <f t="shared" si="1"/>
        <v>16.725999999999999</v>
      </c>
      <c r="J12" s="56">
        <f t="shared" si="2"/>
        <v>15.120000000000001</v>
      </c>
      <c r="K12" s="56">
        <f t="shared" si="3"/>
        <v>31.846</v>
      </c>
      <c r="L12" s="55">
        <f t="shared" si="4"/>
        <v>135.41399999999999</v>
      </c>
    </row>
    <row r="13" spans="1:12" ht="12.75">
      <c r="A13" s="96" t="s">
        <v>60</v>
      </c>
      <c r="B13" s="91" t="s">
        <v>61</v>
      </c>
      <c r="C13" s="19" t="s">
        <v>64</v>
      </c>
      <c r="D13" s="91">
        <v>31.5</v>
      </c>
      <c r="E13" s="46">
        <v>0.1</v>
      </c>
      <c r="F13" s="91">
        <v>10</v>
      </c>
      <c r="G13" s="56">
        <f t="shared" si="0"/>
        <v>315</v>
      </c>
      <c r="H13" s="91">
        <v>243.93</v>
      </c>
      <c r="I13" s="56">
        <f t="shared" si="1"/>
        <v>24.393000000000001</v>
      </c>
      <c r="J13" s="56">
        <f t="shared" si="2"/>
        <v>25.2</v>
      </c>
      <c r="K13" s="56">
        <f t="shared" si="3"/>
        <v>49.593000000000004</v>
      </c>
      <c r="L13" s="55">
        <f t="shared" si="4"/>
        <v>194.33699999999999</v>
      </c>
    </row>
    <row r="14" spans="1:12" ht="12.75">
      <c r="A14" s="96" t="s">
        <v>59</v>
      </c>
      <c r="B14" s="91" t="s">
        <v>61</v>
      </c>
      <c r="C14" s="19" t="s">
        <v>65</v>
      </c>
      <c r="D14" s="91">
        <v>14.3</v>
      </c>
      <c r="E14" s="46">
        <v>0.1</v>
      </c>
      <c r="F14" s="91">
        <v>12</v>
      </c>
      <c r="G14" s="56">
        <f t="shared" ref="G14" si="5">+F14*D14</f>
        <v>171.60000000000002</v>
      </c>
      <c r="H14" s="91">
        <v>100.36</v>
      </c>
      <c r="I14" s="56">
        <f t="shared" si="1"/>
        <v>10.036000000000001</v>
      </c>
      <c r="J14" s="56">
        <f t="shared" si="2"/>
        <v>13.728000000000002</v>
      </c>
      <c r="K14" s="56">
        <f t="shared" si="3"/>
        <v>23.764000000000003</v>
      </c>
      <c r="L14" s="55">
        <f t="shared" si="4"/>
        <v>76.596000000000004</v>
      </c>
    </row>
    <row r="15" spans="1:12">
      <c r="D15" s="47"/>
      <c r="F15" s="57"/>
      <c r="G15" s="56"/>
      <c r="H15" s="56"/>
      <c r="I15" s="56"/>
      <c r="J15" s="56"/>
      <c r="K15" s="56"/>
      <c r="L15" s="55"/>
    </row>
    <row r="16" spans="1:12" ht="12" thickBot="1">
      <c r="A16" s="58" t="s">
        <v>34</v>
      </c>
      <c r="B16" s="59"/>
      <c r="C16" s="59"/>
      <c r="D16" s="60"/>
      <c r="E16" s="61"/>
      <c r="F16" s="62">
        <f t="shared" ref="F16:L16" si="6">SUM(F9:F15)</f>
        <v>61</v>
      </c>
      <c r="G16" s="60">
        <f>SUM(G9:G15)</f>
        <v>1250.6999999999998</v>
      </c>
      <c r="H16" s="60">
        <f>SUM(H9:H15)</f>
        <v>1058.03</v>
      </c>
      <c r="I16" s="60">
        <f>SUM(I9:I15)</f>
        <v>105.803</v>
      </c>
      <c r="J16" s="60">
        <f>SUM(J9:J15)</f>
        <v>100.05600000000001</v>
      </c>
      <c r="K16" s="60">
        <f>SUM(K9:K15)</f>
        <v>205.85900000000004</v>
      </c>
      <c r="L16" s="63">
        <f t="shared" si="6"/>
        <v>852.17099999999994</v>
      </c>
    </row>
    <row r="17" spans="1:12" ht="12" thickTop="1">
      <c r="F17" s="64"/>
    </row>
    <row r="18" spans="1:12">
      <c r="L18" s="65"/>
    </row>
    <row r="19" spans="1:12">
      <c r="A19" s="66" t="s">
        <v>35</v>
      </c>
      <c r="K19" s="67" t="s">
        <v>58</v>
      </c>
      <c r="L19" s="68">
        <f>-L16*0.2</f>
        <v>-170.4342</v>
      </c>
    </row>
    <row r="20" spans="1:12">
      <c r="L20" s="69"/>
    </row>
    <row r="21" spans="1:12" ht="12" thickBot="1">
      <c r="A21" s="45" t="s">
        <v>42</v>
      </c>
      <c r="B21" s="36">
        <v>1636.37</v>
      </c>
      <c r="C21" s="19" t="s">
        <v>67</v>
      </c>
      <c r="K21" s="67" t="s">
        <v>36</v>
      </c>
      <c r="L21" s="70">
        <f>SUM(L16:L20)</f>
        <v>681.7367999999999</v>
      </c>
    </row>
    <row r="22" spans="1:12" ht="12" thickTop="1">
      <c r="A22" s="45" t="s">
        <v>68</v>
      </c>
      <c r="B22" s="71">
        <v>541.85</v>
      </c>
      <c r="C22" s="19" t="s">
        <v>69</v>
      </c>
      <c r="J22" s="65"/>
    </row>
    <row r="23" spans="1:12">
      <c r="A23" s="19" t="s">
        <v>63</v>
      </c>
      <c r="B23" s="19">
        <v>170.43</v>
      </c>
      <c r="C23" s="46" t="s">
        <v>66</v>
      </c>
      <c r="J23" s="65"/>
      <c r="K23" s="19" t="s">
        <v>37</v>
      </c>
      <c r="L23" s="36">
        <v>541.85</v>
      </c>
    </row>
    <row r="25" spans="1:12" ht="12" thickBot="1">
      <c r="K25" s="19" t="s">
        <v>36</v>
      </c>
      <c r="L25" s="60">
        <f>SUM(L21:L24)</f>
        <v>1223.5868</v>
      </c>
    </row>
    <row r="26" spans="1:12" ht="12" thickTop="1">
      <c r="A26" s="71"/>
      <c r="B26" s="71"/>
      <c r="C26" s="46"/>
    </row>
    <row r="27" spans="1:12">
      <c r="A27" s="19"/>
      <c r="C27" s="46"/>
    </row>
    <row r="28" spans="1:12">
      <c r="B28" s="72"/>
      <c r="C28" s="46"/>
      <c r="I28" s="19" t="s">
        <v>38</v>
      </c>
    </row>
    <row r="29" spans="1:12">
      <c r="B29" s="72"/>
      <c r="C29" s="46"/>
    </row>
  </sheetData>
  <pageMargins left="0.7" right="0.7" top="0.75" bottom="0.75" header="0.3" footer="0.3"/>
  <pageSetup paperSize="9" scale="9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5"/>
  <sheetViews>
    <sheetView showGridLines="0" workbookViewId="0">
      <selection activeCell="G7" sqref="G7"/>
    </sheetView>
  </sheetViews>
  <sheetFormatPr defaultRowHeight="11.25"/>
  <cols>
    <col min="1" max="1" width="20.42578125" style="19" bestFit="1" customWidth="1"/>
    <col min="2" max="2" width="10.140625" style="33" customWidth="1"/>
    <col min="3" max="3" width="9.140625" style="34"/>
    <col min="4" max="4" width="9.42578125" style="19" customWidth="1"/>
    <col min="5" max="5" width="6.5703125" style="19" customWidth="1"/>
    <col min="6" max="6" width="11.42578125" style="36" bestFit="1" customWidth="1"/>
    <col min="7" max="7" width="9.140625" style="19"/>
    <col min="8" max="8" width="9.85546875" style="19" bestFit="1" customWidth="1"/>
    <col min="9" max="9" width="22.42578125" style="19" bestFit="1" customWidth="1"/>
    <col min="10" max="10" width="18.7109375" style="19" customWidth="1"/>
    <col min="11" max="11" width="12.28515625" style="19" bestFit="1" customWidth="1"/>
    <col min="12" max="12" width="12.140625" style="19" bestFit="1" customWidth="1"/>
    <col min="13" max="16384" width="9.140625" style="19"/>
  </cols>
  <sheetData>
    <row r="1" spans="1:7" ht="20.25">
      <c r="A1" s="22" t="s">
        <v>11</v>
      </c>
      <c r="B1" s="22"/>
      <c r="C1" s="22"/>
      <c r="D1" s="22"/>
      <c r="E1" s="22"/>
      <c r="F1" s="22"/>
    </row>
    <row r="4" spans="1:7" s="26" customFormat="1" ht="23.25" thickBot="1">
      <c r="A4" s="23" t="s">
        <v>12</v>
      </c>
      <c r="B4" s="23" t="s">
        <v>13</v>
      </c>
      <c r="C4" s="24" t="s">
        <v>14</v>
      </c>
      <c r="D4" s="23" t="s">
        <v>15</v>
      </c>
      <c r="E4" s="23" t="s">
        <v>16</v>
      </c>
      <c r="F4" s="25" t="s">
        <v>52</v>
      </c>
      <c r="G4" s="25" t="s">
        <v>17</v>
      </c>
    </row>
    <row r="5" spans="1:7" ht="12" thickTop="1">
      <c r="A5" s="27" t="s">
        <v>60</v>
      </c>
      <c r="B5" s="28" t="s">
        <v>70</v>
      </c>
      <c r="C5" s="29">
        <v>42688</v>
      </c>
      <c r="D5" s="30">
        <v>5</v>
      </c>
      <c r="E5" s="31">
        <v>0.3</v>
      </c>
      <c r="F5" s="87">
        <v>0.9375</v>
      </c>
      <c r="G5" s="32">
        <v>1.6</v>
      </c>
    </row>
    <row r="6" spans="1:7">
      <c r="A6" s="27" t="s">
        <v>60</v>
      </c>
      <c r="B6" s="28" t="s">
        <v>71</v>
      </c>
      <c r="C6" s="29">
        <v>42678</v>
      </c>
      <c r="D6" s="30">
        <v>15</v>
      </c>
      <c r="E6" s="31">
        <v>0.3</v>
      </c>
      <c r="F6" s="87">
        <v>0.9375</v>
      </c>
      <c r="G6" s="32">
        <v>4.8</v>
      </c>
    </row>
    <row r="7" spans="1:7">
      <c r="A7" s="27"/>
      <c r="B7" s="28"/>
      <c r="C7" s="29"/>
      <c r="D7" s="30"/>
      <c r="E7" s="31"/>
      <c r="F7" s="87"/>
      <c r="G7" s="32"/>
    </row>
    <row r="8" spans="1:7">
      <c r="A8" s="27"/>
      <c r="B8" s="28"/>
      <c r="C8" s="29"/>
      <c r="D8" s="30"/>
      <c r="E8" s="31"/>
      <c r="F8" s="87"/>
      <c r="G8" s="32"/>
    </row>
    <row r="9" spans="1:7">
      <c r="A9" s="27"/>
      <c r="B9" s="28"/>
      <c r="C9" s="29"/>
      <c r="D9" s="30"/>
      <c r="E9" s="31"/>
      <c r="F9" s="87"/>
      <c r="G9" s="32"/>
    </row>
    <row r="10" spans="1:7">
      <c r="A10" s="27"/>
      <c r="B10" s="28"/>
      <c r="C10" s="29"/>
      <c r="D10" s="30"/>
      <c r="E10" s="31"/>
      <c r="F10" s="87"/>
      <c r="G10" s="32"/>
    </row>
    <row r="11" spans="1:7">
      <c r="A11" s="27"/>
      <c r="B11" s="28"/>
      <c r="C11" s="29"/>
      <c r="D11" s="30"/>
      <c r="E11" s="31"/>
      <c r="F11" s="87"/>
      <c r="G11" s="32"/>
    </row>
    <row r="12" spans="1:7">
      <c r="A12" s="27"/>
      <c r="B12" s="28"/>
      <c r="C12" s="29"/>
      <c r="D12" s="30"/>
      <c r="E12" s="31"/>
      <c r="F12" s="87"/>
      <c r="G12" s="32"/>
    </row>
    <row r="13" spans="1:7">
      <c r="A13" s="27"/>
      <c r="B13" s="28"/>
      <c r="C13" s="29"/>
      <c r="D13" s="30"/>
      <c r="E13" s="31"/>
      <c r="F13" s="87"/>
      <c r="G13" s="32"/>
    </row>
    <row r="14" spans="1:7">
      <c r="A14" s="27"/>
      <c r="B14" s="28"/>
      <c r="C14" s="29"/>
      <c r="D14" s="30"/>
      <c r="E14" s="31"/>
      <c r="F14" s="87"/>
      <c r="G14" s="32"/>
    </row>
    <row r="15" spans="1:7">
      <c r="A15" s="27"/>
      <c r="B15" s="28"/>
      <c r="C15" s="29"/>
      <c r="D15" s="30"/>
      <c r="E15" s="31"/>
      <c r="F15" s="87"/>
      <c r="G15" s="32"/>
    </row>
    <row r="16" spans="1:7">
      <c r="A16" s="27"/>
      <c r="B16" s="28"/>
      <c r="C16" s="29"/>
      <c r="D16" s="30"/>
      <c r="E16" s="31"/>
      <c r="F16" s="87"/>
      <c r="G16" s="32"/>
    </row>
    <row r="17" spans="1:7">
      <c r="A17" s="27"/>
      <c r="B17" s="28"/>
      <c r="C17" s="29"/>
      <c r="D17" s="30"/>
      <c r="E17" s="31"/>
      <c r="F17" s="87"/>
      <c r="G17" s="32"/>
    </row>
    <row r="18" spans="1:7">
      <c r="A18" s="27"/>
      <c r="B18" s="28"/>
      <c r="C18" s="29"/>
      <c r="D18" s="30"/>
      <c r="E18" s="30"/>
      <c r="F18" s="87"/>
      <c r="G18" s="32"/>
    </row>
    <row r="20" spans="1:7" ht="12" thickBot="1">
      <c r="E20" s="19" t="s">
        <v>18</v>
      </c>
      <c r="G20" s="35">
        <f>SUM(G5:G19)</f>
        <v>6.4</v>
      </c>
    </row>
    <row r="21" spans="1:7" ht="12" thickTop="1"/>
    <row r="23" spans="1:7" ht="20.25">
      <c r="A23" s="22" t="s">
        <v>19</v>
      </c>
      <c r="B23" s="22"/>
      <c r="C23" s="22"/>
      <c r="D23" s="22"/>
    </row>
    <row r="24" spans="1:7">
      <c r="D24" s="36"/>
    </row>
    <row r="25" spans="1:7">
      <c r="D25" s="36"/>
    </row>
    <row r="26" spans="1:7" ht="23.25" thickBot="1">
      <c r="A26" s="23" t="s">
        <v>20</v>
      </c>
      <c r="B26" s="23" t="s">
        <v>13</v>
      </c>
      <c r="C26" s="24" t="s">
        <v>14</v>
      </c>
      <c r="D26" s="25" t="s">
        <v>17</v>
      </c>
      <c r="E26" s="26"/>
    </row>
    <row r="27" spans="1:7" ht="12" thickTop="1">
      <c r="A27" s="30"/>
      <c r="B27" s="28"/>
      <c r="C27" s="29"/>
      <c r="D27" s="32"/>
    </row>
    <row r="28" spans="1:7">
      <c r="A28" s="30"/>
      <c r="B28" s="28"/>
      <c r="C28" s="29"/>
      <c r="D28" s="32"/>
    </row>
    <row r="29" spans="1:7">
      <c r="A29" s="30"/>
      <c r="B29" s="28"/>
      <c r="C29" s="29"/>
      <c r="D29" s="32"/>
    </row>
    <row r="30" spans="1:7">
      <c r="A30" s="30"/>
      <c r="B30" s="28"/>
      <c r="C30" s="29"/>
      <c r="D30" s="32"/>
    </row>
    <row r="31" spans="1:7">
      <c r="A31" s="30"/>
      <c r="B31" s="28"/>
      <c r="C31" s="29"/>
      <c r="D31" s="32"/>
    </row>
    <row r="32" spans="1:7">
      <c r="A32" s="30"/>
      <c r="B32" s="28"/>
      <c r="C32" s="29"/>
      <c r="D32" s="32"/>
    </row>
    <row r="33" spans="1:4" s="19" customFormat="1">
      <c r="A33" s="30"/>
      <c r="B33" s="28"/>
      <c r="C33" s="29"/>
      <c r="D33" s="32"/>
    </row>
    <row r="34" spans="1:4" s="19" customFormat="1">
      <c r="A34" s="30"/>
      <c r="B34" s="28"/>
      <c r="C34" s="29"/>
      <c r="D34" s="32"/>
    </row>
    <row r="35" spans="1:4" s="19" customFormat="1">
      <c r="A35" s="30"/>
      <c r="B35" s="28"/>
      <c r="C35" s="29"/>
      <c r="D35" s="32"/>
    </row>
    <row r="36" spans="1:4" s="19" customFormat="1" ht="12" customHeight="1">
      <c r="A36" s="30"/>
      <c r="B36" s="28"/>
      <c r="C36" s="29"/>
      <c r="D36" s="32"/>
    </row>
    <row r="37" spans="1:4" s="19" customFormat="1" ht="12" customHeight="1">
      <c r="A37" s="30"/>
      <c r="B37" s="28"/>
      <c r="C37" s="29"/>
      <c r="D37" s="32"/>
    </row>
    <row r="38" spans="1:4" s="19" customFormat="1" ht="12" customHeight="1">
      <c r="A38" s="30"/>
      <c r="B38" s="28"/>
      <c r="C38" s="29"/>
      <c r="D38" s="32"/>
    </row>
    <row r="39" spans="1:4" s="19" customFormat="1" ht="12" customHeight="1">
      <c r="A39" s="30"/>
      <c r="B39" s="28"/>
      <c r="C39" s="29"/>
      <c r="D39" s="32"/>
    </row>
    <row r="40" spans="1:4" s="19" customFormat="1" ht="12" customHeight="1">
      <c r="A40" s="30"/>
      <c r="B40" s="28"/>
      <c r="C40" s="29"/>
      <c r="D40" s="32"/>
    </row>
    <row r="41" spans="1:4" s="19" customFormat="1">
      <c r="A41" s="30"/>
      <c r="B41" s="28"/>
      <c r="C41" s="29"/>
      <c r="D41" s="32"/>
    </row>
    <row r="42" spans="1:4" s="19" customFormat="1">
      <c r="A42" s="30"/>
      <c r="B42" s="28"/>
      <c r="C42" s="29"/>
      <c r="D42" s="32"/>
    </row>
    <row r="43" spans="1:4" s="19" customFormat="1">
      <c r="B43" s="33"/>
      <c r="C43" s="34"/>
      <c r="D43" s="36"/>
    </row>
    <row r="44" spans="1:4" s="19" customFormat="1" ht="12" thickBot="1">
      <c r="B44" s="33"/>
      <c r="C44" s="34"/>
      <c r="D44" s="35">
        <f>SUM(D27:D43)</f>
        <v>0</v>
      </c>
    </row>
    <row r="45" spans="1:4" s="19" customFormat="1" ht="12" thickTop="1">
      <c r="B45" s="33"/>
      <c r="C45" s="34"/>
      <c r="D45" s="36"/>
    </row>
    <row r="46" spans="1:4" s="19" customFormat="1">
      <c r="B46" s="33"/>
      <c r="C46" s="34"/>
      <c r="D46" s="36"/>
    </row>
    <row r="63" spans="4:4" s="19" customFormat="1">
      <c r="D63" s="36"/>
    </row>
    <row r="64" spans="4:4" s="19" customFormat="1">
      <c r="D64" s="36"/>
    </row>
    <row r="65" spans="4:4" s="19" customFormat="1">
      <c r="D65" s="36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12"/>
  <sheetViews>
    <sheetView showGridLines="0" workbookViewId="0">
      <pane ySplit="4" topLeftCell="A5" activePane="bottomLeft" state="frozen"/>
      <selection pane="bottomLeft" activeCell="C7" sqref="C7"/>
    </sheetView>
  </sheetViews>
  <sheetFormatPr defaultRowHeight="12.75"/>
  <cols>
    <col min="1" max="1" width="16.85546875" style="78" customWidth="1"/>
    <col min="2" max="2" width="39.7109375" style="78" customWidth="1"/>
    <col min="3" max="3" width="12.85546875" style="79" customWidth="1"/>
    <col min="4" max="4" width="12.7109375" style="78" customWidth="1"/>
    <col min="5" max="5" width="12.85546875" style="78" bestFit="1" customWidth="1"/>
    <col min="6" max="16384" width="9.140625" style="78"/>
  </cols>
  <sheetData>
    <row r="2" spans="1:6" ht="18">
      <c r="A2" s="77" t="s">
        <v>51</v>
      </c>
    </row>
    <row r="4" spans="1:6">
      <c r="A4" s="80" t="s">
        <v>43</v>
      </c>
      <c r="B4" s="81" t="s">
        <v>44</v>
      </c>
      <c r="C4" s="57" t="s">
        <v>45</v>
      </c>
      <c r="D4" s="81" t="s">
        <v>46</v>
      </c>
      <c r="E4" s="81" t="s">
        <v>47</v>
      </c>
      <c r="F4" s="81" t="s">
        <v>48</v>
      </c>
    </row>
    <row r="5" spans="1:6">
      <c r="A5" s="45" t="s">
        <v>59</v>
      </c>
      <c r="B5" s="19" t="s">
        <v>62</v>
      </c>
      <c r="C5" s="81"/>
      <c r="D5" s="82">
        <v>0.25</v>
      </c>
      <c r="E5" s="82">
        <f t="shared" ref="E5:E6" si="0">C5*D5</f>
        <v>0</v>
      </c>
      <c r="F5" s="81" t="s">
        <v>49</v>
      </c>
    </row>
    <row r="6" spans="1:6">
      <c r="A6" s="45" t="s">
        <v>60</v>
      </c>
      <c r="B6" s="19" t="s">
        <v>62</v>
      </c>
      <c r="C6" s="81">
        <v>20</v>
      </c>
      <c r="D6" s="82">
        <v>0.25</v>
      </c>
      <c r="E6" s="82">
        <f t="shared" si="0"/>
        <v>5</v>
      </c>
      <c r="F6" s="81" t="s">
        <v>49</v>
      </c>
    </row>
    <row r="7" spans="1:6">
      <c r="A7" s="80"/>
      <c r="B7" s="81"/>
      <c r="C7" s="81"/>
      <c r="D7" s="82"/>
      <c r="E7" s="82"/>
      <c r="F7" s="81"/>
    </row>
    <row r="8" spans="1:6">
      <c r="A8" s="80"/>
      <c r="B8" s="81"/>
      <c r="C8" s="81"/>
      <c r="D8" s="82"/>
      <c r="E8" s="82"/>
      <c r="F8" s="81"/>
    </row>
    <row r="9" spans="1:6">
      <c r="B9" s="83"/>
      <c r="C9" s="84">
        <f>SUM(C5:C8)</f>
        <v>20</v>
      </c>
      <c r="D9" s="85"/>
      <c r="E9" s="86">
        <f>SUM(E5:E8)</f>
        <v>5</v>
      </c>
    </row>
    <row r="10" spans="1:6">
      <c r="A10" s="81"/>
      <c r="B10" s="81"/>
      <c r="C10" s="57"/>
      <c r="D10" s="82"/>
      <c r="E10" s="82"/>
    </row>
    <row r="11" spans="1:6">
      <c r="A11" s="81"/>
      <c r="B11" s="81"/>
      <c r="C11" s="57"/>
      <c r="D11" s="82"/>
      <c r="E11" s="82"/>
    </row>
    <row r="12" spans="1:6">
      <c r="A12" s="81"/>
      <c r="B12" s="81"/>
      <c r="C12" s="57"/>
      <c r="D12" s="82"/>
      <c r="E12" s="82"/>
    </row>
  </sheetData>
  <pageMargins left="0.75" right="0.75" top="0.52" bottom="0.16" header="0.5" footer="0.18"/>
  <pageSetup paperSize="9" scale="77" fitToHeight="2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"/>
  <sheetViews>
    <sheetView showGridLines="0" topLeftCell="C1" workbookViewId="0">
      <selection activeCell="H10" sqref="H10"/>
    </sheetView>
  </sheetViews>
  <sheetFormatPr defaultRowHeight="12.75"/>
  <cols>
    <col min="1" max="1" width="9.140625" style="106"/>
    <col min="2" max="2" width="13.5703125" style="106" customWidth="1"/>
    <col min="3" max="3" width="15.5703125" style="107" customWidth="1"/>
    <col min="4" max="4" width="22.7109375" style="106" bestFit="1" customWidth="1"/>
    <col min="5" max="5" width="14.5703125" style="106" bestFit="1" customWidth="1"/>
    <col min="6" max="6" width="24.140625" style="106" bestFit="1" customWidth="1"/>
    <col min="7" max="9" width="9.140625" style="106"/>
    <col min="10" max="10" width="9.85546875" style="106" bestFit="1" customWidth="1"/>
    <col min="11" max="12" width="9.140625" style="106"/>
    <col min="13" max="13" width="2.5703125" style="106" customWidth="1"/>
    <col min="14" max="16384" width="9.140625" style="106"/>
  </cols>
  <sheetData>
    <row r="1" spans="1:12">
      <c r="A1" s="105" t="s">
        <v>74</v>
      </c>
      <c r="K1" s="108"/>
      <c r="L1" s="108">
        <f>SUM(L3:L8)</f>
        <v>3308.7331933333326</v>
      </c>
    </row>
    <row r="2" spans="1:12" s="113" customFormat="1" ht="22.5">
      <c r="A2" s="109" t="s">
        <v>75</v>
      </c>
      <c r="B2" s="109" t="s">
        <v>76</v>
      </c>
      <c r="C2" s="109" t="s">
        <v>12</v>
      </c>
      <c r="D2" s="109" t="s">
        <v>77</v>
      </c>
      <c r="E2" s="110" t="s">
        <v>23</v>
      </c>
      <c r="F2" s="110" t="s">
        <v>24</v>
      </c>
      <c r="G2" s="111" t="s">
        <v>78</v>
      </c>
      <c r="H2" s="111" t="s">
        <v>79</v>
      </c>
      <c r="I2" s="112" t="s">
        <v>25</v>
      </c>
      <c r="J2" s="112" t="s">
        <v>80</v>
      </c>
      <c r="K2" s="110" t="s">
        <v>27</v>
      </c>
      <c r="L2" s="112" t="s">
        <v>81</v>
      </c>
    </row>
    <row r="3" spans="1:12" s="124" customFormat="1" ht="11.25">
      <c r="A3" s="114" t="s">
        <v>63</v>
      </c>
      <c r="B3" s="115" t="s">
        <v>82</v>
      </c>
      <c r="C3" s="116" t="s">
        <v>83</v>
      </c>
      <c r="D3" s="117" t="s">
        <v>84</v>
      </c>
      <c r="E3" s="118" t="s">
        <v>85</v>
      </c>
      <c r="F3" s="118" t="s">
        <v>86</v>
      </c>
      <c r="G3" s="119">
        <v>0.28000000000000003</v>
      </c>
      <c r="H3" s="120">
        <f>1/18</f>
        <v>5.5555555555555552E-2</v>
      </c>
      <c r="I3" s="121">
        <v>14.3</v>
      </c>
      <c r="J3" s="133">
        <f>-27.88-80.86</f>
        <v>-108.74</v>
      </c>
      <c r="K3" s="122">
        <f>J3/I3</f>
        <v>-7.6041958041958031</v>
      </c>
      <c r="L3" s="123">
        <f>K3*I3*G3*H3</f>
        <v>-1.6915111111111112</v>
      </c>
    </row>
    <row r="4" spans="1:12" s="129" customFormat="1" ht="11.25">
      <c r="A4" s="114" t="s">
        <v>63</v>
      </c>
      <c r="B4" s="115" t="s">
        <v>82</v>
      </c>
      <c r="C4" s="125">
        <v>5371686</v>
      </c>
      <c r="D4" s="126" t="s">
        <v>87</v>
      </c>
      <c r="E4" s="127" t="s">
        <v>88</v>
      </c>
      <c r="F4" s="127" t="s">
        <v>89</v>
      </c>
      <c r="G4" s="128">
        <v>0.28000000000000003</v>
      </c>
      <c r="H4" s="120">
        <f>1/18</f>
        <v>5.5555555555555552E-2</v>
      </c>
      <c r="I4" s="121">
        <v>14.3</v>
      </c>
      <c r="J4" s="133">
        <f>10148.32+4683.84+3507.25</f>
        <v>18339.41</v>
      </c>
      <c r="K4" s="122">
        <f t="shared" ref="K4:K7" si="0">J4/I4</f>
        <v>1282.4762237762236</v>
      </c>
      <c r="L4" s="123">
        <f t="shared" ref="L4:L7" si="1">K4*I4*G4*H4</f>
        <v>285.27971111111111</v>
      </c>
    </row>
    <row r="5" spans="1:12" s="129" customFormat="1" ht="11.25">
      <c r="A5" s="114" t="s">
        <v>63</v>
      </c>
      <c r="B5" s="115" t="s">
        <v>82</v>
      </c>
      <c r="C5" s="125">
        <v>5371684</v>
      </c>
      <c r="D5" s="126" t="s">
        <v>90</v>
      </c>
      <c r="E5" s="127" t="s">
        <v>91</v>
      </c>
      <c r="F5" s="127" t="s">
        <v>92</v>
      </c>
      <c r="G5" s="128">
        <v>0.28000000000000003</v>
      </c>
      <c r="H5" s="120">
        <f>1/24</f>
        <v>4.1666666666666664E-2</v>
      </c>
      <c r="I5" s="121">
        <v>14.3</v>
      </c>
      <c r="J5" s="133">
        <f>195.16+69.7-13.96</f>
        <v>250.9</v>
      </c>
      <c r="K5" s="122">
        <f t="shared" si="0"/>
        <v>17.545454545454547</v>
      </c>
      <c r="L5" s="123">
        <f t="shared" si="1"/>
        <v>2.9271666666666669</v>
      </c>
    </row>
    <row r="6" spans="1:12">
      <c r="A6" s="114" t="s">
        <v>63</v>
      </c>
      <c r="B6" s="115" t="s">
        <v>82</v>
      </c>
      <c r="C6" s="131" t="s">
        <v>93</v>
      </c>
      <c r="D6" s="130" t="s">
        <v>95</v>
      </c>
      <c r="E6" s="130" t="s">
        <v>85</v>
      </c>
      <c r="F6" s="130" t="s">
        <v>86</v>
      </c>
      <c r="G6" s="128">
        <v>0.3</v>
      </c>
      <c r="H6" s="120">
        <f>1/36</f>
        <v>2.7777777777777776E-2</v>
      </c>
      <c r="I6" s="121">
        <v>16.52</v>
      </c>
      <c r="J6" s="36">
        <f>171607.5+172894.86</f>
        <v>344502.36</v>
      </c>
      <c r="K6" s="122">
        <f t="shared" si="0"/>
        <v>20853.653753026632</v>
      </c>
      <c r="L6" s="123">
        <f t="shared" si="1"/>
        <v>2870.8529999999996</v>
      </c>
    </row>
    <row r="7" spans="1:12">
      <c r="A7" s="114" t="s">
        <v>63</v>
      </c>
      <c r="B7" s="115" t="s">
        <v>82</v>
      </c>
      <c r="C7" s="131" t="s">
        <v>94</v>
      </c>
      <c r="D7" s="130" t="s">
        <v>96</v>
      </c>
      <c r="E7" s="130" t="s">
        <v>98</v>
      </c>
      <c r="F7" s="130" t="s">
        <v>89</v>
      </c>
      <c r="G7" s="128">
        <v>0.28000000000000003</v>
      </c>
      <c r="H7" s="120">
        <f>1/30</f>
        <v>3.3333333333333333E-2</v>
      </c>
      <c r="I7" s="121">
        <v>14.3</v>
      </c>
      <c r="J7" s="36">
        <f>11812.72+4404.94</f>
        <v>16217.66</v>
      </c>
      <c r="K7" s="122">
        <f t="shared" si="0"/>
        <v>1134.1020979020977</v>
      </c>
      <c r="L7" s="123">
        <f t="shared" si="1"/>
        <v>151.36482666666666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2</vt:i4>
      </vt:variant>
    </vt:vector>
  </HeadingPairs>
  <TitlesOfParts>
    <vt:vector size="7" baseType="lpstr">
      <vt:lpstr>Letter</vt:lpstr>
      <vt:lpstr>Summary</vt:lpstr>
      <vt:lpstr>Recharges</vt:lpstr>
      <vt:lpstr>Freight</vt:lpstr>
      <vt:lpstr>3rdParty Roys</vt:lpstr>
      <vt:lpstr>Summary!Print_Area</vt:lpstr>
      <vt:lpstr>Freight!Print_Titles</vt:lpstr>
    </vt:vector>
  </TitlesOfParts>
  <Company>Universal Music Group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UMG</dc:creator>
  <cp:lastModifiedBy>Nagwekar, Shamna</cp:lastModifiedBy>
  <cp:lastPrinted>2017-01-15T19:22:23Z</cp:lastPrinted>
  <dcterms:created xsi:type="dcterms:W3CDTF">2002-05-22T02:08:32Z</dcterms:created>
  <dcterms:modified xsi:type="dcterms:W3CDTF">2017-02-16T01:50:13Z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